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8800" windowHeight="121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'Лист1'!$3:$6</definedName>
    <definedName name="_xlnm.Print_Area" localSheetId="0">'Лист1'!$A$1:$P$207</definedName>
  </definedNames>
  <calcPr fullCalcOnLoad="1"/>
</workbook>
</file>

<file path=xl/sharedStrings.xml><?xml version="1.0" encoding="utf-8"?>
<sst xmlns="http://schemas.openxmlformats.org/spreadsheetml/2006/main" count="224" uniqueCount="199">
  <si>
    <t>тыс. рублей</t>
  </si>
  <si>
    <t>Всего</t>
  </si>
  <si>
    <t>в том числе:</t>
  </si>
  <si>
    <t>Лимит на 2013 год</t>
  </si>
  <si>
    <t>в % к преду-смотренному на год</t>
  </si>
  <si>
    <t>Федеральный бюджет</t>
  </si>
  <si>
    <t>Областной бюджет</t>
  </si>
  <si>
    <t>Бюджеты МО</t>
  </si>
  <si>
    <t>Прочие источники</t>
  </si>
  <si>
    <t xml:space="preserve">лимит </t>
  </si>
  <si>
    <t>в % к преду-смотренному          на год</t>
  </si>
  <si>
    <t xml:space="preserve">В С Е Г О </t>
  </si>
  <si>
    <t>ОБРАЗОВАНИЕ</t>
  </si>
  <si>
    <t>Федеральная целевая  программа  "Научные и научно-педагогические кадры инновационной России"на 2009 - 2013 годы"</t>
  </si>
  <si>
    <t>Минобрнауки России</t>
  </si>
  <si>
    <t>Выполнялись научные исследования, направленные на сохранение и развитие кадрового потенциала государственного научно-технического сектора и адресного финансового обеспечения исследования и разработок, осуществляемых молодыми учеными, аспирантами и студентами как самостоятельно, так и под руководством ведущих ученых России.</t>
  </si>
  <si>
    <t>Федеральная целевая программа развития образования на 2011-2015 годы</t>
  </si>
  <si>
    <t>ФГАОУ ВПО "Национальный исследовательский ядерный университет "МИФИ", филиал в г.Обнинске</t>
  </si>
  <si>
    <t xml:space="preserve">За счет средств федерального бюджета и внебюджетных средств осуществлялось строительство учебно-лабораторного корпуса факультета естественных наук: объект введен в эксплуатацию (12,3 тыс. кв. м.), завершена установка оборудования и мебели. За счет внебюджетных источников выполнялись работы по общежитию на 955 мест: выполнены работы по инженерно-геодезическим изысканиям, кадастровые работы, разработана проектная документация, проектная докеументация прошла экспертизу. </t>
  </si>
  <si>
    <t>ФГБОУ ВПО "Калужский государственный университет им. К.Э. Циолковского", г. Калуга</t>
  </si>
  <si>
    <t>Начаты работы по строительству общежития по адресу: г. Калуга, ул. Кутузова, д. 27.</t>
  </si>
  <si>
    <t>Модернизация регионально-муниципальных систем дошкольного образования</t>
  </si>
  <si>
    <t>В 2013 году в 75 образовательных учреждениях, реализующих программы дошкольного образования, создана современная развивающая среда во вновь открывающихся дошкольных группах. В результате реализации комплекса мероприятий по созданию новых дошкольных мест в Калужской области введено 2200 новых мест.</t>
  </si>
  <si>
    <t>За счет средств федерального бюджета: оснащение ресурсного центра в области машиностроения на базе ГАОУ СПО "Людиновский индустриальный техникум"; модернизация учебного оборудования: ГБОУ СПО "Калужский техникум электронных приборов", ГБОУ СПО "Калужский государственный машиностроительный колледж", ГАОУ СПО "Калужский колледж информационных технологий и управления". За счет средств областного бюджета: оснащение ресурсных центров в области строительства на базе ГБОУ СПО "Коммунально-строительный техникум", в области машиностроения на базе АОУ СПО "Людиновский индустриальный техникум", в области сельского хозяйства на базе ГБОУ СПО "Губернаторский аграрный колледж"; оснащение профессиональных образовательных организаций компьютерной техникой и модернизация учебного оборудования.</t>
  </si>
  <si>
    <t>Создание и организация деятельности стажировочных площадок с целью достижения в Калужской области стратегических ориентиров национальной образовательной инициативы "Наша новая школа"</t>
  </si>
  <si>
    <t xml:space="preserve">Оплата труда преподавателей, обеспечивающих образовательный процесс в рамках курсов повышения квалификации; оплата услуг по сопровождению деятельности Стажировочной площадки (в том числе – и на базе Ресурсных центров); по редактированию и корректуре научно-методических материалов и методического обеспечения; по предпечатной подготовке материалов (макетирование, верстка, дизайн обложки.); по научному рецензированию материалов. Издательская деятельность: сборник "Опыт реализации моделей государственно-общественного управления школьного и муниципального уровней в Калужской области", информационно-методическое пособие "Региональная модель системы непрерывного профессионального развития". Закупка компьютерного и интерактивного оборудования.
</t>
  </si>
  <si>
    <t>Государственная программа "Доступная среда" на 2011-2015 годы</t>
  </si>
  <si>
    <t xml:space="preserve">Создание условий для инклюзивного образования детей </t>
  </si>
  <si>
    <t xml:space="preserve">В ГКООУ "Редькинская санаторная школа-интернат": здание обустроено пандусом, произведена замена поручней лестничного марша, обустроен туалет; приобретено специальное и реабилитационное оборудование (складная механическая опора для беспрепятственного передвижения людей с нарушением опорно-двигательного аппарата, лестничное гусеничное подъемное устройство для перемещения инвалидов в кресле-коляске по лестничному маршу, санитарное приспособление для ванной, ученическая мебель для детей с нарушением опорно-двигательного аппарата, наглядные пособия).
</t>
  </si>
  <si>
    <t xml:space="preserve">Проведение мероприятий по формированию в муниципальных образованиях Калужской области сети базовых образовательных учреждений, реализующих образовательные программы общего образования, обеспечивающие совместное обучение инвалидов и лиц, не имеющих нарушений развития </t>
  </si>
  <si>
    <t>КУЛЬТУРА И ТУРИЗМ</t>
  </si>
  <si>
    <t>Федеральная целевая программа "Культура России (2012-2018 годы)"</t>
  </si>
  <si>
    <t>Минкультуры России, Росархив</t>
  </si>
  <si>
    <t xml:space="preserve"> ФГБУК "Государственный музей истории космонавтики им. К.Э. Циолковского", г.Калуга</t>
  </si>
  <si>
    <t>Проведение фестивалей</t>
  </si>
  <si>
    <t>Проведение и организация: V Всероссийского фестиваля "Старейшие театры России в Калуге",  XVI Всероссийского фестиваля детских и юношеских любительских театров "Калужские театральные каникулы".</t>
  </si>
  <si>
    <t>Реконструкция зданий по ул. Баррикад, д. 172 в г. Калуге под Государственный архив Калужской области</t>
  </si>
  <si>
    <t xml:space="preserve">Осуществлялось строительство объекта: подведены все наружные сети, выполнено благоустройство территории, ведутся отделочные работы на 5 этаже. </t>
  </si>
  <si>
    <t>Федеральная целевая программа "Развитие внутреннего и въездного туризма в Российской Федерации (2011 - 2018 годы)"</t>
  </si>
  <si>
    <t>Ростуризм</t>
  </si>
  <si>
    <t>Создание комплекса обеспечивающей инфраструктуры туристско-рекреационного кластера "Никола-Ленивец" в Дзержинском районе Калужской области, в том числе: сети газоснабжения, водоснабжения</t>
  </si>
  <si>
    <t>Федеральная целевая программа "Развитие телерадиовещания в Российской Федерации на 2009-2015 годы"</t>
  </si>
  <si>
    <t>Роспечать</t>
  </si>
  <si>
    <t xml:space="preserve">ФГУП "Российская телевизионная и радиовещательная сеть", филиал РТРС "Калужский ОРТПЦ" </t>
  </si>
  <si>
    <t>За счет средств федерального бюджета осуществлялось строительство сети цифрового наземного телевизионного вещания Калужской области первого мультикомплекса (I-III этапы). За счет средств филиала РТРС "Калужский ОРТПЦ" были выполнены: оформление земельных участков; оплата услуг по технологическому присоединению к электрическим сетям и выполнение ТУ по присоединению; подготовка к строительству и благоустройство территорий, строительных площадок, в том числе устройство подъездных путей; проведение натурных испытаний; проектирование, изготовление и монтаж антенных постов (второй мультиплекс).</t>
  </si>
  <si>
    <t>ЗДРАВООХРАНЕНИЕ И СПОРТ</t>
  </si>
  <si>
    <t>Федеральная целевая программа "Развитие физической культуры и спорта в Российской Федерации на 2006-2015 годы"</t>
  </si>
  <si>
    <t>Минспорт России</t>
  </si>
  <si>
    <t>Физкультурно-оздоровительный комплекс (ФОК) в г.Боровске</t>
  </si>
  <si>
    <t xml:space="preserve">Завершаются работы по нулевому циклу (устройство монолитных фундаментов с гидроизоляцией выполнено, ведется установка фундаментных блоков), осуществляется поставка металлоконструкций. </t>
  </si>
  <si>
    <t>Реконструкция стадиона ГБОУ ДОД КО "ОСДЮСШОР "Юность" (3-й и 4-й этапы), 2 этап строительства</t>
  </si>
  <si>
    <t>Выполнены работы по устройству ограждающих конструкций территории стадиона и беговых дорожек, установлено электронное табло и система видеонаблюдения.</t>
  </si>
  <si>
    <t>Спортивный комплекс без зрительских мест по адресу: г.Обнинск, ул.Цветкова, 4</t>
  </si>
  <si>
    <t>Завершены работы по устройству фундамента, ведутся работы по монтажу металлоконструкций.</t>
  </si>
  <si>
    <t>Многофункциональный физкультурно-оздоровительный комплекс в г.Малоярославце Калужской области</t>
  </si>
  <si>
    <t xml:space="preserve">Завершены подготовительные работы; завершаются работы по выносу инженерных коммуникаций из зоны строительной площадки; осуществляется поставка металлоконструкций. </t>
  </si>
  <si>
    <t>Физкультурно-оздоровительный комплекс в г. Юхнов  Калужской области</t>
  </si>
  <si>
    <t>Выполнены работы по устройству фундамента, осуществлен монтаж каркаса здания, наружных стеновых панелей и кровельного настила.</t>
  </si>
  <si>
    <t>Поддержка учреждений спортивной направленности по адаптивной физической культуре и спорту</t>
  </si>
  <si>
    <t>За счет бюджетных средств были приобретены: автобус, спортивный инвентарь и оборудование.</t>
  </si>
  <si>
    <t>НЕПРОГРАММНАЯ ЧАСТЬ</t>
  </si>
  <si>
    <t>Минздрав России</t>
  </si>
  <si>
    <t>ФГБУ детский психоневрологический санаторий "Калуга-Бор" Минздрава России, г. Калуга</t>
  </si>
  <si>
    <t>Завершение реконструкции главного корпуса: завершены строительно-монтажные работы, проводится монтаж лифтов, подключение технологического оборудования, осуществляются мероприятия по вводу объекта в эксплуатацию.</t>
  </si>
  <si>
    <t>Реконструкция и расширение зданий военного городка в поселке Грабцево под областную инфекционную больницу на 125 коек в г. Калуге</t>
  </si>
  <si>
    <t>Процент технической готовности - 97,7%, ввод объекта - в 2014 году.</t>
  </si>
  <si>
    <t>Спортивный комплекс в г. Обнинске по пр. Ленина - Региональный центр с местами для проживания спортсменов. 2 этап строительства</t>
  </si>
  <si>
    <t>ЖИЛИЩНО-КОММУНАЛЬНОЕ ХОЗЯЙСТВО</t>
  </si>
  <si>
    <t>Федеральная целевая программа "Жилище" на 2011-2015 годы</t>
  </si>
  <si>
    <t>Минрегион России</t>
  </si>
  <si>
    <t>Подпрограмма "Выполнение государственных обязательств по обеспечению жильем категорий граждан, установленных федеральным законодательством"</t>
  </si>
  <si>
    <t xml:space="preserve">Мероприятия по обеспечению жильем прокуроров </t>
  </si>
  <si>
    <t>Мероприятия по обеспечению жильём федеральных государственных гражданских служащих</t>
  </si>
  <si>
    <t>Подпрограмма "Стимулирование программ развития жилищного строительства субъектов Российской Федерации"</t>
  </si>
  <si>
    <t>Строительство объекта "Школа на 630 учащихся в с. Воскресенское Ферзиковского района". Получено разрешение на ввод объекта в эксплуатацию.</t>
  </si>
  <si>
    <t>Подпрограмма "Обеспечение жильем молодых семей"</t>
  </si>
  <si>
    <t>Федеральная целевая программа "Чистая вода"                       на 2011-2017 годы</t>
  </si>
  <si>
    <t>В 2013 году былли введены в эксплуатацию: система водоснабжения в с. Утёшево Бабынинского района, очистные сооружения Думиничского района в пос. Новослободск, строительство водоснабжения в с. Березичи Козельского района, реконструкция водоснабжения с. Тарасково Мосальского района (1 этап). Велись работы на объектах: реконструкция водонапорной башни и трассы водопровода в деревне Большие Савки Кировского района (объект готовится к сдаче, ведутся пуско-наладочные работы), станция обезжелезивания  воды производительностью 4000 м3/сут на базе трех скважин в г. Малоярославец (подведены итоги открытого аукциона, определен подрядчик), реконструкция канализационных очистных сооружений  г. Кирова (выполнены работы: фундаменты здания мембранной фильтрации – 100 %, фундаменты блоков мембранной фильтрации – 100 %; получено технологическое оборудование), строительство системы водоснабжения  дер. Криуша Ферзиковского района (ведутся земляные работы по устройству подъездной дороги к проектируемому водозабору, сети водопровода проложены на 100 %).</t>
  </si>
  <si>
    <t>Минэнерго России</t>
  </si>
  <si>
    <t>Внедрение энергосберегающих технологий и оборудования в сфере жилищно-коммунального хозяйства, на объектах капитального и жилищного строительства</t>
  </si>
  <si>
    <t xml:space="preserve">Организация информационного обеспечения внедрения современных энергосберегающих технологий, материалов и оборудования, публикации в печатных изданиях, поддержание страницы по энергосбережению на сервере исполнительных органов власти Калужской области </t>
  </si>
  <si>
    <t>Проведение энергетических обследований объектов, находящихся в государственной и муниципальной собственности</t>
  </si>
  <si>
    <t xml:space="preserve">Разработка схем теплоснабжения  </t>
  </si>
  <si>
    <t xml:space="preserve">Установка приборов учета и регулирования потребления энергетических ресурсов на вводе в многоквартирные дома </t>
  </si>
  <si>
    <t xml:space="preserve">Создание региональных обучающих центров энергетической эффективности </t>
  </si>
  <si>
    <t>Разработка топливно-энергетического баланса Калужской области</t>
  </si>
  <si>
    <t>ЦЕНТРАЛЬНЫЕ ОРГАНИЗАЦИИ</t>
  </si>
  <si>
    <t>Федеральная целевая программа "Развитие судебной системы России" на 2013-2020 годы</t>
  </si>
  <si>
    <t>Высший Арбитражный Суд Российской Федерации, Судебный департамент при Верховном Суде Российской Федерации</t>
  </si>
  <si>
    <t>Управление Судебного департамента при Верховном Суде Российской Федерации в Калужской области, г.Калуга</t>
  </si>
  <si>
    <t>Федеральный Арбитражный суд Центрального округа</t>
  </si>
  <si>
    <t>Приобретение жилья для судей; мероприятия по обеспечению сканирования всех поступающих документов в рамках проекта "Электронное касационное производство"; монтаж системы охранной сигнализации.</t>
  </si>
  <si>
    <t>Арбитражный суд Калужской области</t>
  </si>
  <si>
    <t xml:space="preserve">Приобретение жилья для судей, предоставление субсидии на приобретение жилого помещения.
</t>
  </si>
  <si>
    <t>Калужский областной суд</t>
  </si>
  <si>
    <t>Следственный комитет Российской Федерации</t>
  </si>
  <si>
    <t>Следственное управление Следственного комитета Российской Федерации по Калужской области, г. Калуга</t>
  </si>
  <si>
    <t>Проектные и изыскательские работы по строительству административных зданий в г. Боровске, г. Малоярославце, г. Сухиничи.</t>
  </si>
  <si>
    <t>БЕЗОПАСНОСТЬ</t>
  </si>
  <si>
    <t>Федеральная целевая программа "Создание системы обеспечения вызова экстренных оперативных служб по единому номеру "112" в Российской Федерации на 2012 - 2017 годы"</t>
  </si>
  <si>
    <t>Федеральная целевая программа "Преодоление последствий радиационных аварий на период до 2015 года"</t>
  </si>
  <si>
    <t xml:space="preserve">МЧС России </t>
  </si>
  <si>
    <t>Строительство газовых сетей и водопроводов</t>
  </si>
  <si>
    <t xml:space="preserve">В 2013 году введены в эксплуатацию два объекта газификации протяженностью 12,7 км, в том числе: "Газификация с. Сорокино Ульяновского района" (10,3 км), "Газификация д. Коренево Жиздринского района" (2,4 км). Введен в эксплуатацию один объект водоснабжения: "Реконструкция водоснабжения д. Милеево Куйбышевского района Калужской области" протяженностью 4,1 км. В 2013 году оплачена кредиторская задолженность за выполненные в 2012 году работы на объекте "Газификация д. Ветьмица Куйбышевского района". 
</t>
  </si>
  <si>
    <t>ВОЗДУШНЫЙ ТРАНСПОРТ</t>
  </si>
  <si>
    <t>Росгидромет</t>
  </si>
  <si>
    <t>ФГБУ "Центральная аэрологическая обсерватория"</t>
  </si>
  <si>
    <t>Строительство позиции и установка доплеровского метеорологического локатора в районе аэродрома "Калуга": выполнены проектные и изыскательские работы, начато строительство объекта.</t>
  </si>
  <si>
    <t>ДОРОЖНОЕ ХОЗЯЙСТВО</t>
  </si>
  <si>
    <t>Росавтодор</t>
  </si>
  <si>
    <t>Строительство и реконструкция федеральных автомобильных дорог</t>
  </si>
  <si>
    <t>ФКУ "Федеральное управление автомобильных дорог "Центральная Россия" Федерального дорожного агентства", г. Москва</t>
  </si>
  <si>
    <t xml:space="preserve">Разработка предпроектной и проектной документации на мероприятия по повышению уровня обустройства автомобильных дорог федерального значения </t>
  </si>
  <si>
    <t xml:space="preserve">ФКУ "Управление автомобильной магистрали Москва-Бобруйск Федерального дорожного агенства", г.Калуга </t>
  </si>
  <si>
    <t>Строительство надземного пешеходного перехода на км 6+150 (н.п. Аненки) автомобильной дороги М-3 "Украина" - от Москвы через Калугу, Брянск до границы с Украиной (на Киев), подъезд к г.Калуге, Калужская область</t>
  </si>
  <si>
    <t>Введено в эксплуатацию 26,84 пог.м.</t>
  </si>
  <si>
    <t>Устройство искусственного электроосвещения на автомобильной дороге 1Р 132 Калуга - Тула - Михайлов - Рязань на участке км 3+260 - км 6+340 г. Калуга, п. Секиотово, Калужская область</t>
  </si>
  <si>
    <t>Введено в экплуатацию 3,08 км линий.</t>
  </si>
  <si>
    <t>Строительство шумозащитных экранов на автомобильной дороге М-3 "Украина" - от Москвы через Калугу, Брянск до границы с Украиной (на Киев), подъезд к г. Калуге на участках км 5+250 - км 5+650, км 6+250 - км 6+850, км 10+200 - км 11+900, км 12+500 - км 12+900 (н.п. Аненки, н.п. Мстихино), Калужская область</t>
  </si>
  <si>
    <t>Введено в экплуатацию 5 694 п.м.</t>
  </si>
  <si>
    <t>Устройство искусственного электроосвещения на автомобильной дороге А-101 Москва - Малоярославец - Рославль до границы с Республикой Беларусь (на Бобруйск, Слуцк) на участках км 112+300 - км 117+500 д. Оболенское, д. Коллонтай, км 117+500 - км 125+500 г. Малоярославец, км 157+800 - км 163+000 г. Медынь, км 206+500 - км 210+500 г. Юхнов, Калужская область</t>
  </si>
  <si>
    <t>Объект переходящий на 2014 год.</t>
  </si>
  <si>
    <t>Устройство искусственного электроосвещения на автомобильной дороге А-101 Москва - Малоярославец  - Рославль до границы с Республикой Беларусь (на Бобруйск, Слуцк) на участках км 108+100 - км 111+000 д. Доброе, транспортная развязка, км 126+100 - км 126+500 транспортная развязка, км 139+210 - км 140+700 д. Сергеевка, км 144+010 - км 145+027 д. Сокольники, км 153+035 - км 153+530 д. Дворики, км 168+281 мост через р. Шаню, км 169+350 - км 169+710 д. Радюкино, км 174+000 - км 176+300 п. Мятлево, км 177+085 - км 177+170 д. Кононово, км 182+792 - км 182+848 д. Воронки, км 185+985 - км 186+570 д. Чернышовка, км 188+117 - км 188+950 д. Курганы, км 188+300 - км 188+550 транспортная развязка, км 189+730 - км 190+480 д. Рудинка, км 194+045 - км 194+750 д. Крюково, км 199+360 - км 200+010 д. Стрекалово, км 203+094 мост через р. Угру, км 203+885 - км 205+050 д. Колыхманово, км 266+870 - км 268+000 д. Зайцева Гора, км 286+695 - км 288+400 д. Ерши, Калужская область</t>
  </si>
  <si>
    <t>Экономия бюджетных средств 1450,8 тыс. рублей, объект переходящий на 2014 год.</t>
  </si>
  <si>
    <t>ВОДНОЕ ХОЗЯЙСТВО</t>
  </si>
  <si>
    <t>Федеральная целевая программа "Развитие водохозяйственного комплекса Российской Федерации в 2012-2020 годах"</t>
  </si>
  <si>
    <t>Росводресурсы</t>
  </si>
  <si>
    <t>Реконструкция гидротехнических сооружений Кировского нижнего водохранилища. 1 пусковой комплекс</t>
  </si>
  <si>
    <t xml:space="preserve">Выполнены работы по строительству верховой и низовой перемычки (64 тыс. м3), водопонижению, переносу газопровода, линии газоснабжения, строительству автодороги по верховой перемычке (400 м).  </t>
  </si>
  <si>
    <t>Капитальный ремонт гидротехнических сооружений (ГТС)</t>
  </si>
  <si>
    <t xml:space="preserve">Закончены  работы по капитальному ремонту ГТС шести прудов на ручьях без названия притоках р. Турея в г. Мещовске. Выполнялись работы по капитальному ремонту: ГТС на р. Протве в г. Боровске, ГТС пруда на р. Жиздра в г. Жиздра. </t>
  </si>
  <si>
    <t>АГРОПРОМЫШЛЕННЫЙ  КОМПЛЕКС</t>
  </si>
  <si>
    <t xml:space="preserve">Государственная программа развития сельского хозяйства и регулирования рынков сельскохозяйственной продукции, сырья и продовольствия на 2013-2020 годы </t>
  </si>
  <si>
    <t>Минсельхоз России</t>
  </si>
  <si>
    <t>Развитие подотрасли растениеводства, переработки и реализации продукции растениеводства</t>
  </si>
  <si>
    <t>Возмещены процентные ставки по краткосрочным и инвестиционным кредитам на развитие подотрасли растениеводства.</t>
  </si>
  <si>
    <t>Развитие подотрасли животноводства, переработки и реализации продукции животноводства</t>
  </si>
  <si>
    <t>Возмещены процентные ставки по краткосрочным и инвестиционным кредитам на развитие подотрасли животноводства.</t>
  </si>
  <si>
    <t>Развитие мясного скотоводства</t>
  </si>
  <si>
    <t>Предоставлены субсидии на приобретение племенного молодняка крупного рогатого скота мясного направления продуктивности.</t>
  </si>
  <si>
    <t>Поддержка малых форм хозяйствования</t>
  </si>
  <si>
    <t>По итогам конкурсного отбора в 2013 году гранты предоставлены 23 начинающим фермерам и 9 семейным животноводческим фермам. Возмещены процентные ставки по долгосрочным, среднесрочным и краткосрочным кредитам МФХ. Предоставлены субсидии гражданам, ведущим личное подсобное хозяйство, на возмещение части затарат, связанных с производством и реализацией сельскохозяйственной продукции.</t>
  </si>
  <si>
    <t>Сохранение и восстановление плодородия почв земель сельскохозяйственного назначения</t>
  </si>
  <si>
    <t>Средства направлены на выполнение работ по текущему ремонту 5 гидротехнических сооружений. Проведены культурнотехнические работы и работы по химической мелиорации почв на площади 2,4 тыс. га.</t>
  </si>
  <si>
    <t>Федеральная целевая программа "Социальное развитие села до 2013 года"</t>
  </si>
  <si>
    <t xml:space="preserve">Субсидии на улучшение жилищных условий граждан, проживающих в сельской местности </t>
  </si>
  <si>
    <t>в том числе: молодых семей и молодых специалистов</t>
  </si>
  <si>
    <t>Построено (приобретено) 5383,1 кв. м жилой площади для граждан, в т.ч. 3115,7 кв. м - для молодых семей и молодых специалистов.</t>
  </si>
  <si>
    <t>Строительство объектов газоснабжения в сельской местности</t>
  </si>
  <si>
    <t>Введено в эксплуатацию 26,35 км газопроводов.</t>
  </si>
  <si>
    <t>Реконструкция и строительство систем водоснабжения в сельской местности</t>
  </si>
  <si>
    <t>Введено в эксплуатацию: 21,97 км водопроводов, 3 водонапорные башни, 1 артезианская скважина.</t>
  </si>
  <si>
    <t>Развитие сети образовательных уреждений в сельской местности</t>
  </si>
  <si>
    <t>Проведена реконструция общеобразовательной школы на 90 уч. мест в с. Хотьково Думиничского района.</t>
  </si>
  <si>
    <t>Комплексная компактная застройка сельских поселений</t>
  </si>
  <si>
    <t xml:space="preserve">В 2013 году в рамках реализации проекта комплексной компактной застройки в пос. Кудиново Малоярославецкого района было построено: 0,2 км ливневой канализации, 0,67 км слаботочных сетей, 1,8 км хозяйственно-бытовой канализации, 1,4 км линий электроснабжения, 1,9 км уличных дорог с твердым покрытием (в щебеночном исполнении).
</t>
  </si>
  <si>
    <t>ЭЛЕКТРОЭНЕРГЕТИКА</t>
  </si>
  <si>
    <t xml:space="preserve">Федеральная целевая программа "Ядерные энерготехнологии нового поколения на период 2010-2015 годы и на перспективу до 2020 года" </t>
  </si>
  <si>
    <t>Росатом</t>
  </si>
  <si>
    <t>ФГУП "ГНЦ РФ - Физико-энергетический институт им.А.И.Лейпунского", г.Обнинск</t>
  </si>
  <si>
    <t xml:space="preserve"> - техническое перевооружение комплекса больших физических стендов для моделирования реакторов на быстрых нейтронах и их топливных циклов</t>
  </si>
  <si>
    <t xml:space="preserve"> - техническое перевооружение комплекса электростатических ускорителей</t>
  </si>
  <si>
    <t xml:space="preserve">МАШИНОСТРОЕНИЕ                                                                                </t>
  </si>
  <si>
    <t>Федеральная целевая программа "Развитие электронной компонентной базы и радиоэлектроники" на 2008 - 2015 годы</t>
  </si>
  <si>
    <t>Минпромторг России</t>
  </si>
  <si>
    <t>Федеральная целевая программа "Развитие гражданской авиационной техники России на 2002-2010 годы и на период до 2015 года"</t>
  </si>
  <si>
    <t xml:space="preserve">ФГУП "Обнинское научно-производственное предприятие "Технология", г.Обнинск           </t>
  </si>
  <si>
    <t>Техническое перевооружение (реконструкция) научно-исследовательских и производственных комплексов по разработке технологий для производства изделий из композиционных, керамических, стеклокерамических и органо-силикатных материалов (1 и 2 этапы).</t>
  </si>
  <si>
    <t>"Федеральная космическая программа России на 2006 - 2015 годы"</t>
  </si>
  <si>
    <t>Роскосмос</t>
  </si>
  <si>
    <t>Филиал ФГУП "Научно-производственный центр автоматики и приборостроения имени академика Н.А.Пилюгина" - "Сосенский приборостроительный завод", г.Сосенский</t>
  </si>
  <si>
    <t>Реконструкция и техническое перевооружение производства: выполнены строительно-монтажные работы, осуществлялись приобретение и монтаж технологического и инженерного оборудования.</t>
  </si>
  <si>
    <t>Роскосмос, Минпромторг России</t>
  </si>
  <si>
    <t>Реконструкция и техническое перевооружение действующих производств.</t>
  </si>
  <si>
    <t xml:space="preserve">Федеральная целевая программа "Исследования и разработки по приоритетным направлениям развития научно-технологического комплекса России на 2007-2013 годы" </t>
  </si>
  <si>
    <t>Проведение проблемно-ориентированных поисковых исследований и создание научно-технического задела в области рационального природопользования.</t>
  </si>
  <si>
    <t>Создание инфраструктуры дежурно-диспетчерских служб в рамках системы "112"</t>
  </si>
  <si>
    <t>Создание центра обработки вызовов системы "112" в г. Калуге</t>
  </si>
  <si>
    <t xml:space="preserve">Проводились работы по созданию центра обработки вызовов системы "112" на 12 автоматизированных рабочих мест на базе Главного управления МЧС России по Калужской области по адресу: г. Калуга, ул. Кирова, д. 9а: строительно-монтажные работы, техническое оснащение, закупка мебели. </t>
  </si>
  <si>
    <t>Техническое оснащение и интеграция 11 дежурно-диспетчерских служб системы "01" в систему "112".</t>
  </si>
  <si>
    <t>Развитие подсистемы комплексной системы мониторинга за состоянием защиты населения (КСМ-ЗН) Калужской области</t>
  </si>
  <si>
    <t xml:space="preserve">Развитие и доработка подсистемы КСМ-ЗН Калужской области оборудованием. </t>
  </si>
  <si>
    <t>Федеральная целевая программа "Развитие оборонно-промышленного комплекса Российской Федерации на 2011-2020 годы"</t>
  </si>
  <si>
    <t>Обеспечение жильем категорий граждан, установленных федеральным законодательством, граждан уволенных с военной службы, мероприятия по обеспечению жильем отдельных категорий граждан</t>
  </si>
  <si>
    <t xml:space="preserve">Техническое перевооружение с целью создания контрактного производства унифицированных электронных модулей на ОАО "Калугаприбор". </t>
  </si>
  <si>
    <t xml:space="preserve">Федеральная целевая программа "Развитие транспортной системы  России (2010-2020 годы)", подпрограмма "Автомобильные дороги" </t>
  </si>
  <si>
    <t>Федеральная целевая программа "Модернизация Единой системы организации воздушного движения Российской Федерации (2009 - 2020 годы)"</t>
  </si>
  <si>
    <t>В 2013 году улучшили свои жилищные условия 250 молодых семей (за счет средств, выделенных в 2011-2013 годах).</t>
  </si>
  <si>
    <t xml:space="preserve">Выданы государственные жилые сертификаты, в том числе: гражданам, признанным в установленном порядке вынужденными переселенцами – 9; гражданам, выехавшим из районов Крайнего Севера – выдано 2; гражданам, подвергшихся радиационному воздействию вследствие катастрофы на Чернобыльской АЭС – 2.  По обеспечению жилыми помещениями граждан, уволенных с военной службы, и приравненных к ним лиц - выдано 52 свидетельства, из них 50 - реализовано. Также выделялись средства на обеспечение жильем: ветеранов ВОВ (571 888,0 тыс. рублей), ветеранов боевых действий (12531,0 тыс. рублей), инвалидов и семей, имеющих детей инвалидов (29687,5 тыс. рублей).
</t>
  </si>
  <si>
    <t>Проектные и изыскательские работы по строительству здания для Малоярославецкого районного суда Калужской области; предоставление субсидии на приобретение жилого помещения.</t>
  </si>
  <si>
    <t>Профи-нансировано и освоено</t>
  </si>
  <si>
    <t>За счет областного бюджета по трем объектам инженерной инфраструктуры проведена Санкт-Петербургским филиалом ФАУ "Главгосэкспертиза России" проверка достоверности сметной стоимости объектов капитального строительства, в том числе: сети водоснабжения в районе д. Кольцово; сети водоснабжения в районе д.Звизжи; сети газоснабжения от д. Звизжи до д. Кольцово. За счет средств внебюджетных источников финансировалась разработка проектной документации по объектам инженерной инфраструктуры, а также строительство объектов туристкой индустрии. Средства федерального бюджета поступили в конце декабря 2013 года, будут освоены в 2014 году.</t>
  </si>
  <si>
    <t xml:space="preserve">Определен подрядчик по выполнению строительных работ на объекте, ведутся подготовительные работы, строительные работы буду осуществляться в 2014 году. </t>
  </si>
  <si>
    <t>Разработка и внедрение программ модернизации систем профессионального образования</t>
  </si>
  <si>
    <t xml:space="preserve">В МБОУ "Средняя общеобразовательная школа № 2": произведен ремонт пандуса, заменены входные двери с расширением дверного проема (капитальный ремонт), расширены дверные проемы, отремонтирован санузел; приобретено специальное и реабилитационное оборудование: кабинет логопеда, оборудование для обучения слабовидящих детей, оборудование для сенсорной комнаты. В МБОУ "Средняя общеобразовательная школа № 29": произведено устройство пандуса, пандусного съезда в раздевалке, отремонтировано половое покрытие в тамбуре, расширены дверные проемы в туалете; заменены дверные блоки, отремонтированы туалеты; приобретено специальное и реабилитационное оборудование (кабинет логопеда, оборудование для обучения слабовидящих детей, оборудование для сенсорной комнаты).
</t>
  </si>
  <si>
    <t>Заключен государственный контракт на строительно-монтажные работы. Средства федерального бюджета будут освоены в 2014 году.</t>
  </si>
  <si>
    <t>Государственная программа Российской Федерации "Энергоэффективность и развитие энергетики",  подпрограмма "Энергосбережение и повышение энергетической эффективности"</t>
  </si>
  <si>
    <t>Наименование: разлела,  федеральной целевой программы, государственной программы,  подпрограммы (направления), заказчика программы, объекта, мероприятия</t>
  </si>
  <si>
    <t>Итоги финансирования мероприятий федеральных целевых и государственных программ на территории Калужской области в 2013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</si>
</sst>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color indexed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64" fontId="10" fillId="0" borderId="0" xfId="0" applyNumberFormat="1" applyFont="1" applyFill="1" applyAlignment="1">
      <alignment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6"/>
  <sheetViews>
    <sheetView tabSelected="1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A20" sqref="A20:P20"/>
    </sheetView>
  </sheetViews>
  <sheetFormatPr defaultColWidth="9.00390625" defaultRowHeight="12.75"/>
  <cols>
    <col min="1" max="1" width="57.375" style="1" customWidth="1"/>
    <col min="2" max="2" width="13.00390625" style="2" customWidth="1"/>
    <col min="3" max="4" width="12.375" style="3" customWidth="1"/>
    <col min="5" max="5" width="12.125" style="4" customWidth="1"/>
    <col min="6" max="6" width="12.25390625" style="4" customWidth="1"/>
    <col min="7" max="7" width="13.25390625" style="5" customWidth="1"/>
    <col min="8" max="8" width="12.125" style="5" customWidth="1"/>
    <col min="9" max="9" width="12.625" style="6" customWidth="1"/>
    <col min="10" max="10" width="12.875" style="6" customWidth="1"/>
    <col min="11" max="11" width="10.75390625" style="6" customWidth="1"/>
    <col min="12" max="12" width="12.25390625" style="6" customWidth="1"/>
    <col min="13" max="13" width="13.375" style="6" customWidth="1"/>
    <col min="14" max="14" width="11.875" style="6" customWidth="1"/>
    <col min="15" max="15" width="12.125" style="6" customWidth="1"/>
    <col min="16" max="16" width="13.625" style="6" customWidth="1"/>
    <col min="17" max="40" width="9.125" style="7" customWidth="1"/>
    <col min="41" max="16384" width="9.125" style="6" customWidth="1"/>
  </cols>
  <sheetData>
    <row r="1" spans="1:16" ht="17.25" customHeight="1">
      <c r="A1" s="63" t="s">
        <v>198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4.25" customHeight="1">
      <c r="A3" s="65" t="s">
        <v>197</v>
      </c>
      <c r="B3" s="65" t="s">
        <v>1</v>
      </c>
      <c r="C3" s="65"/>
      <c r="D3" s="65"/>
      <c r="E3" s="65" t="s">
        <v>2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4.25" customHeight="1">
      <c r="A4" s="65"/>
      <c r="B4" s="61" t="s">
        <v>3</v>
      </c>
      <c r="C4" s="61" t="s">
        <v>190</v>
      </c>
      <c r="D4" s="61" t="s">
        <v>4</v>
      </c>
      <c r="E4" s="62" t="s">
        <v>5</v>
      </c>
      <c r="F4" s="62"/>
      <c r="G4" s="62"/>
      <c r="H4" s="62" t="s">
        <v>6</v>
      </c>
      <c r="I4" s="62"/>
      <c r="J4" s="62"/>
      <c r="K4" s="62" t="s">
        <v>7</v>
      </c>
      <c r="L4" s="62"/>
      <c r="M4" s="62"/>
      <c r="N4" s="62" t="s">
        <v>8</v>
      </c>
      <c r="O4" s="62"/>
      <c r="P4" s="62"/>
    </row>
    <row r="5" spans="1:16" ht="14.25" customHeight="1">
      <c r="A5" s="65"/>
      <c r="B5" s="61"/>
      <c r="C5" s="61"/>
      <c r="D5" s="61"/>
      <c r="E5" s="61" t="s">
        <v>9</v>
      </c>
      <c r="F5" s="61" t="s">
        <v>190</v>
      </c>
      <c r="G5" s="61" t="s">
        <v>4</v>
      </c>
      <c r="H5" s="61" t="s">
        <v>9</v>
      </c>
      <c r="I5" s="61" t="s">
        <v>190</v>
      </c>
      <c r="J5" s="61" t="s">
        <v>4</v>
      </c>
      <c r="K5" s="61" t="s">
        <v>9</v>
      </c>
      <c r="L5" s="61" t="s">
        <v>190</v>
      </c>
      <c r="M5" s="61" t="s">
        <v>4</v>
      </c>
      <c r="N5" s="61" t="s">
        <v>9</v>
      </c>
      <c r="O5" s="61" t="s">
        <v>190</v>
      </c>
      <c r="P5" s="61" t="s">
        <v>10</v>
      </c>
    </row>
    <row r="6" spans="1:16" ht="26.25" customHeight="1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27" customHeight="1">
      <c r="A7" s="9" t="s">
        <v>11</v>
      </c>
      <c r="B7" s="10">
        <f>E7+H7+K7+N7</f>
        <v>8177832.917</v>
      </c>
      <c r="C7" s="10">
        <f>F7+I7+L7+O7</f>
        <v>6288902.35607</v>
      </c>
      <c r="D7" s="10">
        <f>SUM(C7/B7*100)</f>
        <v>76.9018200775011</v>
      </c>
      <c r="E7" s="10">
        <f>SUM(E183,E189,E192,E196,E200,E203,E9,E13,E25,E32,E40,E44,E75,E49,E61,E67,E69,E72,E86,E89,E99,E114,E120,E127,E132,E150,E157,E169,E111)</f>
        <v>5311766.135000001</v>
      </c>
      <c r="F7" s="10">
        <f>SUM(F183,F189,F192,F196,F200,F203,F9,F13,F25,F32,F40,F44,F75,F49,F61,F67,F69,F72,F86,F89,F99,F114,F120,F127,F132,F150,F157,F169,F111)</f>
        <v>4186227.13207</v>
      </c>
      <c r="G7" s="10">
        <f>SUM(F7/E7*100)</f>
        <v>78.81045636565848</v>
      </c>
      <c r="H7" s="10">
        <f>SUM(H183,H189,H192,H196,H200,H203,H9,H13,H25,H32,H40,H44,H75,H49,H61,H67,H69,H72,H86,H89,H99,H114,H120,H127,H132,H150,H157,H169,H111)</f>
        <v>1677579.559</v>
      </c>
      <c r="I7" s="10">
        <f>SUM(I183,I189,I192,I196,I200,I203,I9,I13,I25,I32,I40,I44,I75,I49,I61,I67,I69,I72,I86,I89,I99,I114,I120,I127,I132,I150,I157,I169,I111)</f>
        <v>1099616.241</v>
      </c>
      <c r="J7" s="10">
        <f>SUM(I7/H7*100)</f>
        <v>65.54778490836391</v>
      </c>
      <c r="K7" s="10">
        <f>SUM(K183,K189,K192,K196,K200,K203,K9,K13,K25,K32,K40,K44,K75,K49,K61,K67,K69,K72,K86,K89,K99,K114,K120,K127,K132,K150,K157,K169,K111)</f>
        <v>65241.570999999996</v>
      </c>
      <c r="L7" s="10">
        <f>SUM(L183,L189,L192,L196,L200,L203,L9,L13,L25,L32,L40,L44,L75,L49,L61,L67,L69,L72,L86,L89,L99,L114,L120,L127,L132,L150,L157,L169,L111)</f>
        <v>57862.371</v>
      </c>
      <c r="M7" s="10">
        <f>SUM(L7/K7*100)</f>
        <v>88.68942012447862</v>
      </c>
      <c r="N7" s="10">
        <f>SUM(N183,N189,N192,N196,N200,N203,N9,N13,N25,N32,N40,N44,N75,N49,N61,N67,N69,N72,N86,N89,N99,N114,N120,N127,N132,N150,N157,N169,N111)</f>
        <v>1123245.652</v>
      </c>
      <c r="O7" s="10">
        <f>SUM(O183,O189,O192,O196,O200,O203,O9,O13,O25,O32,O40,O44,O75,O49,O61,O67,O69,O72,O86,O89,O99,O114,O120,O127,O132,O150,O157,O169,O111)</f>
        <v>945196.612</v>
      </c>
      <c r="P7" s="10">
        <f>SUM(O7/N7*100)</f>
        <v>84.1486998251029</v>
      </c>
    </row>
    <row r="8" spans="1:40" s="14" customFormat="1" ht="19.5" customHeight="1">
      <c r="A8" s="8" t="s">
        <v>12</v>
      </c>
      <c r="B8" s="11"/>
      <c r="C8" s="11"/>
      <c r="D8" s="11"/>
      <c r="E8" s="1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4" customFormat="1" ht="44.25" customHeight="1">
      <c r="A9" s="35" t="s">
        <v>13</v>
      </c>
      <c r="B9" s="10">
        <f>E9+H9+K9+N9</f>
        <v>1654</v>
      </c>
      <c r="C9" s="10">
        <f>F9+I9+L9+O9</f>
        <v>1654</v>
      </c>
      <c r="D9" s="10">
        <f>SUM(C9/B9*100)</f>
        <v>100</v>
      </c>
      <c r="E9" s="10">
        <f>E11</f>
        <v>1654</v>
      </c>
      <c r="F9" s="10">
        <f>F11</f>
        <v>1654</v>
      </c>
      <c r="G9" s="10">
        <f>SUM(F9/E9*100)</f>
        <v>100</v>
      </c>
      <c r="H9" s="10">
        <f aca="true" t="shared" si="0" ref="H9:P9">H11</f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14" customFormat="1" ht="21" customHeight="1">
      <c r="A10" s="36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5"/>
      <c r="N10" s="10"/>
      <c r="O10" s="10"/>
      <c r="P10" s="10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14" customFormat="1" ht="32.25" customHeight="1">
      <c r="A11" s="37" t="s">
        <v>17</v>
      </c>
      <c r="B11" s="15">
        <f>E11+H11+K11+N11</f>
        <v>1654</v>
      </c>
      <c r="C11" s="15">
        <f>F11+I11+L11+O11</f>
        <v>1654</v>
      </c>
      <c r="D11" s="15">
        <f>SUM(C11/B11*100)</f>
        <v>100</v>
      </c>
      <c r="E11" s="26">
        <v>1654</v>
      </c>
      <c r="F11" s="26">
        <v>1654</v>
      </c>
      <c r="G11" s="15">
        <f>SUM(F11/E11*100)</f>
        <v>100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s="14" customFormat="1" ht="33" customHeight="1">
      <c r="A12" s="55" t="s">
        <v>15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s="14" customFormat="1" ht="31.5" customHeight="1">
      <c r="A13" s="35" t="s">
        <v>16</v>
      </c>
      <c r="B13" s="10">
        <f>E13+H13+K13+N13</f>
        <v>291014.8</v>
      </c>
      <c r="C13" s="10">
        <f>F13+I13+L13+O13</f>
        <v>252990.804</v>
      </c>
      <c r="D13" s="38">
        <f>SUM(C13/B13*100)</f>
        <v>86.9339992330287</v>
      </c>
      <c r="E13" s="10">
        <f>E15+E17+E19+E21+E23</f>
        <v>142963.8</v>
      </c>
      <c r="F13" s="10">
        <f>F15+F17+F19+F21+F23</f>
        <v>137078.7</v>
      </c>
      <c r="G13" s="10">
        <f>SUM(F13/E13*100)</f>
        <v>95.88350337637921</v>
      </c>
      <c r="H13" s="10">
        <f>H15+H17+H19+H21+H23</f>
        <v>128790.7</v>
      </c>
      <c r="I13" s="10">
        <f>I15+I17+I19+I21+I23</f>
        <v>96634.00399999999</v>
      </c>
      <c r="J13" s="10">
        <f>SUM(I13/H13*100)</f>
        <v>75.03181829122754</v>
      </c>
      <c r="K13" s="10">
        <f>K15+K17+K19+K21+K23</f>
        <v>0</v>
      </c>
      <c r="L13" s="10">
        <f>L15+L17+L19+L21+L23</f>
        <v>0</v>
      </c>
      <c r="M13" s="10">
        <v>0</v>
      </c>
      <c r="N13" s="10">
        <f>N15+N17+N19+N21+N23</f>
        <v>19260.3</v>
      </c>
      <c r="O13" s="10">
        <f>O15+O17+O19+O21+O23</f>
        <v>19278.1</v>
      </c>
      <c r="P13" s="10">
        <f>SUM(O13/N13*100)</f>
        <v>100.09241808279205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14" customFormat="1" ht="17.25" customHeight="1">
      <c r="A14" s="36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s="14" customFormat="1" ht="31.5" customHeight="1">
      <c r="A15" s="37" t="s">
        <v>17</v>
      </c>
      <c r="B15" s="15">
        <f>E15+H15+K15+N15</f>
        <v>106320.3</v>
      </c>
      <c r="C15" s="15">
        <f>F15+I15+L15+O15</f>
        <v>106292.5</v>
      </c>
      <c r="D15" s="15">
        <f>SUM(C15/B15*100)</f>
        <v>99.97385259447161</v>
      </c>
      <c r="E15" s="26">
        <v>87860</v>
      </c>
      <c r="F15" s="26">
        <v>87832.2</v>
      </c>
      <c r="G15" s="15">
        <f>SUM(F15/E15*100)</f>
        <v>99.96835875256089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18460.3</v>
      </c>
      <c r="O15" s="15">
        <v>18460.3</v>
      </c>
      <c r="P15" s="15">
        <f>SUM(O15/N15*100)</f>
        <v>100</v>
      </c>
      <c r="Q15" s="13"/>
      <c r="R15" s="16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14" customFormat="1" ht="33" customHeight="1">
      <c r="A16" s="55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s="14" customFormat="1" ht="33" customHeight="1">
      <c r="A17" s="37" t="s">
        <v>19</v>
      </c>
      <c r="B17" s="15">
        <f>E17+H17+K17+N17</f>
        <v>15800</v>
      </c>
      <c r="C17" s="15">
        <f>F17+I17+L17+O17</f>
        <v>15579.099999999999</v>
      </c>
      <c r="D17" s="15">
        <f>SUM(C17/B17*100)</f>
        <v>98.60189873417721</v>
      </c>
      <c r="E17" s="15">
        <v>15000</v>
      </c>
      <c r="F17" s="15">
        <v>14761.3</v>
      </c>
      <c r="G17" s="15">
        <f>SUM(F17/E17*100)</f>
        <v>98.40866666666666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800</v>
      </c>
      <c r="O17" s="15">
        <v>817.8</v>
      </c>
      <c r="P17" s="15">
        <f>SUM(O17/N17*100)</f>
        <v>102.225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s="14" customFormat="1" ht="16.5" customHeight="1">
      <c r="A18" s="55" t="s">
        <v>20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s="14" customFormat="1" ht="30" customHeight="1">
      <c r="A19" s="37" t="s">
        <v>21</v>
      </c>
      <c r="B19" s="15">
        <f>E19+H19+K19+N19</f>
        <v>112438.8</v>
      </c>
      <c r="C19" s="15">
        <f>F19+I19+L19+O19</f>
        <v>79908.20999999999</v>
      </c>
      <c r="D19" s="15">
        <f>SUM(C19/B19*100)</f>
        <v>71.06818109051322</v>
      </c>
      <c r="E19" s="15">
        <v>13482.8</v>
      </c>
      <c r="F19" s="15">
        <v>12878.2</v>
      </c>
      <c r="G19" s="15">
        <f>SUM(F19/E19*100)</f>
        <v>95.51576823805146</v>
      </c>
      <c r="H19" s="15">
        <v>98956</v>
      </c>
      <c r="I19" s="15">
        <v>67030.01</v>
      </c>
      <c r="J19" s="15">
        <f>SUM(I19/H19*100)</f>
        <v>67.73718622418043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s="14" customFormat="1" ht="30" customHeight="1">
      <c r="A20" s="55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13"/>
      <c r="R20" s="16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14" customFormat="1" ht="30" customHeight="1">
      <c r="A21" s="37" t="s">
        <v>193</v>
      </c>
      <c r="B21" s="15">
        <f>E21+H21+K21+N21</f>
        <v>40187.7</v>
      </c>
      <c r="C21" s="15">
        <f>F21+I21+L21+O21</f>
        <v>39922.064</v>
      </c>
      <c r="D21" s="15">
        <f>SUM(C21/B21*100)</f>
        <v>99.33901168765567</v>
      </c>
      <c r="E21" s="15">
        <v>17999</v>
      </c>
      <c r="F21" s="15">
        <v>17812.8</v>
      </c>
      <c r="G21" s="15">
        <f>SUM(F21/E21*100)</f>
        <v>98.96549808322685</v>
      </c>
      <c r="H21" s="15">
        <v>22188.7</v>
      </c>
      <c r="I21" s="15">
        <v>22109.264</v>
      </c>
      <c r="J21" s="15">
        <f>SUM(I21/H21*100)</f>
        <v>99.64199795391347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s="14" customFormat="1" ht="60.75" customHeight="1">
      <c r="A22" s="55" t="s">
        <v>23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s="14" customFormat="1" ht="63" customHeight="1">
      <c r="A23" s="37" t="s">
        <v>24</v>
      </c>
      <c r="B23" s="15">
        <f>E23+H23+K23+N23</f>
        <v>16268</v>
      </c>
      <c r="C23" s="15">
        <f>F23+I23+L23+O23</f>
        <v>11288.93</v>
      </c>
      <c r="D23" s="15">
        <f>SUM(C23/B23*100)</f>
        <v>69.39347184656995</v>
      </c>
      <c r="E23" s="15">
        <v>8622</v>
      </c>
      <c r="F23" s="15">
        <v>3794.2</v>
      </c>
      <c r="G23" s="15">
        <f>SUM(F23/E23*100)</f>
        <v>44.00603108327534</v>
      </c>
      <c r="H23" s="15">
        <v>7646</v>
      </c>
      <c r="I23" s="15">
        <v>7494.73</v>
      </c>
      <c r="J23" s="15">
        <f>SUM(I23/H23*100)</f>
        <v>98.0215799110646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14" customFormat="1" ht="60.75" customHeight="1">
      <c r="A24" s="55" t="s">
        <v>25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14" customFormat="1" ht="33.75" customHeight="1">
      <c r="A25" s="35" t="s">
        <v>26</v>
      </c>
      <c r="B25" s="10">
        <f>E25+H25+K25+N25</f>
        <v>5450.3</v>
      </c>
      <c r="C25" s="10">
        <f>F25+I25+L25+O25</f>
        <v>5217.3</v>
      </c>
      <c r="D25" s="10">
        <f>SUM(C25/B25*100)</f>
        <v>95.72500596297452</v>
      </c>
      <c r="E25" s="10">
        <f>E27+E29</f>
        <v>2350.3</v>
      </c>
      <c r="F25" s="10">
        <f>F27+F29</f>
        <v>2309.2</v>
      </c>
      <c r="G25" s="10">
        <f>SUM(F25/E25*100)</f>
        <v>98.25128706973575</v>
      </c>
      <c r="H25" s="10">
        <f>H27+H29</f>
        <v>1500</v>
      </c>
      <c r="I25" s="10">
        <f>I27+I29</f>
        <v>1362.4</v>
      </c>
      <c r="J25" s="10">
        <f>SUM(I25/H25*100)</f>
        <v>90.82666666666668</v>
      </c>
      <c r="K25" s="10">
        <f>K27+K29</f>
        <v>1600</v>
      </c>
      <c r="L25" s="10">
        <f>L27+L29</f>
        <v>1545.7</v>
      </c>
      <c r="M25" s="10">
        <f>SUM(L25/K25*100)</f>
        <v>96.60625</v>
      </c>
      <c r="N25" s="10">
        <v>0</v>
      </c>
      <c r="O25" s="10">
        <v>0</v>
      </c>
      <c r="P25" s="10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14" customFormat="1" ht="17.25" customHeight="1">
      <c r="A26" s="36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s="14" customFormat="1" ht="18.75" customHeight="1">
      <c r="A27" s="37" t="s">
        <v>27</v>
      </c>
      <c r="B27" s="15">
        <f>E27+H27+K27+N27</f>
        <v>2250.3</v>
      </c>
      <c r="C27" s="15">
        <f>F27+I27+L27+O27</f>
        <v>2112.7</v>
      </c>
      <c r="D27" s="15">
        <f>SUM(C27/B27*100)</f>
        <v>93.88525974314534</v>
      </c>
      <c r="E27" s="15">
        <v>750.3</v>
      </c>
      <c r="F27" s="15">
        <v>750.3</v>
      </c>
      <c r="G27" s="15">
        <f>SUM(F27/E27*100)</f>
        <v>100</v>
      </c>
      <c r="H27" s="15">
        <v>1500</v>
      </c>
      <c r="I27" s="15">
        <v>1362.4</v>
      </c>
      <c r="J27" s="15">
        <f>SUM(I27/H27*100)</f>
        <v>90.82666666666668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14" customFormat="1" ht="49.5" customHeight="1">
      <c r="A28" s="55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14" customFormat="1" ht="77.25" customHeight="1">
      <c r="A29" s="37" t="s">
        <v>29</v>
      </c>
      <c r="B29" s="15">
        <f>E29+H29+K29+N29</f>
        <v>3200</v>
      </c>
      <c r="C29" s="15">
        <f>F29+I29+L29+O29</f>
        <v>3104.6000000000004</v>
      </c>
      <c r="D29" s="15">
        <f>SUM(C29/B29*100)</f>
        <v>97.01875000000001</v>
      </c>
      <c r="E29" s="15">
        <v>1600</v>
      </c>
      <c r="F29" s="15">
        <v>1558.9</v>
      </c>
      <c r="G29" s="15">
        <f>SUM(F29/E29*100)</f>
        <v>97.43125</v>
      </c>
      <c r="H29" s="15">
        <v>0</v>
      </c>
      <c r="I29" s="15">
        <v>0</v>
      </c>
      <c r="J29" s="15">
        <v>0</v>
      </c>
      <c r="K29" s="15">
        <v>1600</v>
      </c>
      <c r="L29" s="15">
        <v>1545.7</v>
      </c>
      <c r="M29" s="15">
        <f>SUM(L29/K29*100)</f>
        <v>96.60625</v>
      </c>
      <c r="N29" s="15">
        <v>0</v>
      </c>
      <c r="O29" s="15">
        <v>0</v>
      </c>
      <c r="P29" s="15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s="14" customFormat="1" ht="59.25" customHeight="1">
      <c r="A30" s="55" t="s">
        <v>194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s="14" customFormat="1" ht="19.5" customHeight="1">
      <c r="A31" s="8" t="s">
        <v>30</v>
      </c>
      <c r="B31" s="11"/>
      <c r="C31" s="11"/>
      <c r="D31" s="17"/>
      <c r="E31" s="1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s="14" customFormat="1" ht="30.75" customHeight="1">
      <c r="A32" s="35" t="s">
        <v>31</v>
      </c>
      <c r="B32" s="10">
        <f>E32+H32+K32+N32</f>
        <v>588871</v>
      </c>
      <c r="C32" s="10">
        <f>F32+I32+L32+O32</f>
        <v>544128.4</v>
      </c>
      <c r="D32" s="38">
        <f>SUM(C32/B32*100)</f>
        <v>92.40196919189432</v>
      </c>
      <c r="E32" s="10">
        <f>E34+E36+E38</f>
        <v>497134.1</v>
      </c>
      <c r="F32" s="10">
        <f>F34+F36+F38</f>
        <v>493010</v>
      </c>
      <c r="G32" s="10">
        <f>SUM(F32/E32*100)</f>
        <v>99.17042504225722</v>
      </c>
      <c r="H32" s="10">
        <f>H34+H36+H38</f>
        <v>90936.9</v>
      </c>
      <c r="I32" s="10">
        <f>I34+I36+I38</f>
        <v>50318.4</v>
      </c>
      <c r="J32" s="10">
        <f>SUM(I32/H32*100)</f>
        <v>55.33331353938831</v>
      </c>
      <c r="K32" s="10">
        <v>0</v>
      </c>
      <c r="L32" s="10">
        <v>0</v>
      </c>
      <c r="M32" s="10">
        <v>0</v>
      </c>
      <c r="N32" s="10">
        <f>N34+N36+N38</f>
        <v>800</v>
      </c>
      <c r="O32" s="10">
        <f>O34+O36+O38</f>
        <v>800</v>
      </c>
      <c r="P32" s="10">
        <f>SUM(O32/N32*100)</f>
        <v>100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14" customFormat="1" ht="15">
      <c r="A33" s="39" t="s">
        <v>32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s="14" customFormat="1" ht="31.5" customHeight="1">
      <c r="A34" s="18" t="s">
        <v>33</v>
      </c>
      <c r="B34" s="15">
        <f>E34+H34+K34+N34</f>
        <v>412415.8</v>
      </c>
      <c r="C34" s="15">
        <f>F34+I34+L34+O34</f>
        <v>408291.7</v>
      </c>
      <c r="D34" s="15">
        <f>SUM(C34/B34*100)</f>
        <v>99.00001406347671</v>
      </c>
      <c r="E34" s="15">
        <v>412415.8</v>
      </c>
      <c r="F34" s="15">
        <v>408291.7</v>
      </c>
      <c r="G34" s="15">
        <f>SUM(F34/E34*100)</f>
        <v>99.00001406347671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s="14" customFormat="1" ht="15.75" customHeight="1">
      <c r="A35" s="55" t="s">
        <v>192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s="14" customFormat="1" ht="17.25" customHeight="1">
      <c r="A36" s="18" t="s">
        <v>34</v>
      </c>
      <c r="B36" s="15">
        <f>E36+H36+K36+N36</f>
        <v>5050</v>
      </c>
      <c r="C36" s="15">
        <f>F36+I36+L36+O36</f>
        <v>5048.8</v>
      </c>
      <c r="D36" s="15">
        <f>SUM(C36/B36*100)</f>
        <v>99.97623762376237</v>
      </c>
      <c r="E36" s="15">
        <v>1000</v>
      </c>
      <c r="F36" s="15">
        <v>1000</v>
      </c>
      <c r="G36" s="15">
        <f>SUM(F36/E36*100)</f>
        <v>100</v>
      </c>
      <c r="H36" s="15">
        <v>3250</v>
      </c>
      <c r="I36" s="15">
        <v>3248.8</v>
      </c>
      <c r="J36" s="15">
        <f>SUM(I36/H36*100)</f>
        <v>99.96307692307693</v>
      </c>
      <c r="K36" s="15">
        <v>0</v>
      </c>
      <c r="L36" s="15">
        <v>0</v>
      </c>
      <c r="M36" s="15">
        <v>0</v>
      </c>
      <c r="N36" s="15">
        <v>800</v>
      </c>
      <c r="O36" s="15">
        <v>800</v>
      </c>
      <c r="P36" s="15">
        <f>SUM(O36/N36*100)</f>
        <v>100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s="14" customFormat="1" ht="17.25" customHeight="1">
      <c r="A37" s="55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s="14" customFormat="1" ht="32.25" customHeight="1">
      <c r="A38" s="18" t="s">
        <v>36</v>
      </c>
      <c r="B38" s="15">
        <f>E38+H38+K38+N38</f>
        <v>171405.2</v>
      </c>
      <c r="C38" s="15">
        <f>F38+I38+L38+O38</f>
        <v>130787.9</v>
      </c>
      <c r="D38" s="15">
        <f>SUM(C38/B38*100)</f>
        <v>76.30334435594719</v>
      </c>
      <c r="E38" s="15">
        <v>83718.3</v>
      </c>
      <c r="F38" s="15">
        <v>83718.3</v>
      </c>
      <c r="G38" s="15">
        <f>SUM(F38/E38*100)</f>
        <v>100</v>
      </c>
      <c r="H38" s="15">
        <v>87686.9</v>
      </c>
      <c r="I38" s="15">
        <v>47069.6</v>
      </c>
      <c r="J38" s="15">
        <f>SUM(I38/H38*100)</f>
        <v>53.679169864597796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s="14" customFormat="1" ht="20.25" customHeight="1">
      <c r="A39" s="55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s="14" customFormat="1" ht="42.75" customHeight="1">
      <c r="A40" s="35" t="s">
        <v>38</v>
      </c>
      <c r="B40" s="10">
        <f>E40+H40+K40+N40</f>
        <v>146219.3</v>
      </c>
      <c r="C40" s="10">
        <f>F40+I40+L40+O40</f>
        <v>51050.6</v>
      </c>
      <c r="D40" s="10">
        <f>SUM(C40/B40*100)</f>
        <v>34.91372205994694</v>
      </c>
      <c r="E40" s="10">
        <f aca="true" t="shared" si="1" ref="E40:P40">E42</f>
        <v>15133.2</v>
      </c>
      <c r="F40" s="10">
        <f t="shared" si="1"/>
        <v>0</v>
      </c>
      <c r="G40" s="10">
        <f t="shared" si="1"/>
        <v>0</v>
      </c>
      <c r="H40" s="10">
        <f t="shared" si="1"/>
        <v>4321.7</v>
      </c>
      <c r="I40" s="10">
        <f t="shared" si="1"/>
        <v>372.6</v>
      </c>
      <c r="J40" s="10">
        <f t="shared" si="1"/>
        <v>8.621607237892496</v>
      </c>
      <c r="K40" s="10">
        <f t="shared" si="1"/>
        <v>0</v>
      </c>
      <c r="L40" s="10">
        <f t="shared" si="1"/>
        <v>0</v>
      </c>
      <c r="M40" s="10">
        <f t="shared" si="1"/>
        <v>0</v>
      </c>
      <c r="N40" s="10">
        <f t="shared" si="1"/>
        <v>126764.4</v>
      </c>
      <c r="O40" s="10">
        <f t="shared" si="1"/>
        <v>50678</v>
      </c>
      <c r="P40" s="10">
        <f t="shared" si="1"/>
        <v>39.978101107250936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s="14" customFormat="1" ht="17.25" customHeight="1">
      <c r="A41" s="39" t="s">
        <v>39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s="14" customFormat="1" ht="60" customHeight="1">
      <c r="A42" s="18" t="s">
        <v>40</v>
      </c>
      <c r="B42" s="15">
        <f>E42+H42+K42+N42</f>
        <v>146219.3</v>
      </c>
      <c r="C42" s="15">
        <f>F42+I42+L42+O42</f>
        <v>51050.6</v>
      </c>
      <c r="D42" s="15">
        <f>SUM(C42/B42*100)</f>
        <v>34.91372205994694</v>
      </c>
      <c r="E42" s="15">
        <v>15133.2</v>
      </c>
      <c r="F42" s="15">
        <v>0</v>
      </c>
      <c r="G42" s="15">
        <f>SUM(F42/E42*100)</f>
        <v>0</v>
      </c>
      <c r="H42" s="15">
        <v>4321.7</v>
      </c>
      <c r="I42" s="15">
        <v>372.6</v>
      </c>
      <c r="J42" s="15">
        <f>SUM(I42/H42*100)</f>
        <v>8.621607237892496</v>
      </c>
      <c r="K42" s="15">
        <v>0</v>
      </c>
      <c r="L42" s="15">
        <v>0</v>
      </c>
      <c r="M42" s="15">
        <v>0</v>
      </c>
      <c r="N42" s="15">
        <v>126764.4</v>
      </c>
      <c r="O42" s="15">
        <v>50678</v>
      </c>
      <c r="P42" s="15">
        <f>SUM(O42/N42*100)</f>
        <v>39.978101107250936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s="14" customFormat="1" ht="47.25" customHeight="1">
      <c r="A43" s="55" t="s">
        <v>191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s="14" customFormat="1" ht="42" customHeight="1">
      <c r="A44" s="35" t="s">
        <v>41</v>
      </c>
      <c r="B44" s="10">
        <f>E44+H44+K44+N44</f>
        <v>215281.1</v>
      </c>
      <c r="C44" s="10">
        <f>F44+I44+L44+O44</f>
        <v>206576.69999999998</v>
      </c>
      <c r="D44" s="10">
        <f>SUM(C44/B44*100)</f>
        <v>95.9567282032654</v>
      </c>
      <c r="E44" s="10">
        <f aca="true" t="shared" si="2" ref="E44:P44">E46</f>
        <v>210672.9</v>
      </c>
      <c r="F44" s="10">
        <f t="shared" si="2"/>
        <v>202065.9</v>
      </c>
      <c r="G44" s="10">
        <f t="shared" si="2"/>
        <v>95.91451961785307</v>
      </c>
      <c r="H44" s="10">
        <f t="shared" si="2"/>
        <v>0</v>
      </c>
      <c r="I44" s="10">
        <f t="shared" si="2"/>
        <v>0</v>
      </c>
      <c r="J44" s="10">
        <f t="shared" si="2"/>
        <v>0</v>
      </c>
      <c r="K44" s="10">
        <f t="shared" si="2"/>
        <v>0</v>
      </c>
      <c r="L44" s="10">
        <f t="shared" si="2"/>
        <v>0</v>
      </c>
      <c r="M44" s="10">
        <f t="shared" si="2"/>
        <v>0</v>
      </c>
      <c r="N44" s="10">
        <f t="shared" si="2"/>
        <v>4608.2</v>
      </c>
      <c r="O44" s="10">
        <f t="shared" si="2"/>
        <v>4510.8</v>
      </c>
      <c r="P44" s="10">
        <f t="shared" si="2"/>
        <v>97.88637645935508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s="14" customFormat="1" ht="15" customHeight="1">
      <c r="A45" s="39" t="s">
        <v>42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14" customFormat="1" ht="30.75" customHeight="1">
      <c r="A46" s="37" t="s">
        <v>43</v>
      </c>
      <c r="B46" s="15">
        <f>E46+H46+K46+N46</f>
        <v>215281.1</v>
      </c>
      <c r="C46" s="15">
        <f>F46+I46+L46+O46</f>
        <v>206576.69999999998</v>
      </c>
      <c r="D46" s="15">
        <f>SUM(C46/B46*100)</f>
        <v>95.9567282032654</v>
      </c>
      <c r="E46" s="15">
        <v>210672.9</v>
      </c>
      <c r="F46" s="15">
        <v>202065.9</v>
      </c>
      <c r="G46" s="15">
        <f>SUM(F46/E46*100)</f>
        <v>95.91451961785307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4608.2</v>
      </c>
      <c r="O46" s="15">
        <v>4510.8</v>
      </c>
      <c r="P46" s="15">
        <f>SUM(O46/N46*100)</f>
        <v>97.88637645935508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s="14" customFormat="1" ht="48" customHeight="1">
      <c r="A47" s="55" t="s">
        <v>44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s="14" customFormat="1" ht="22.5" customHeight="1">
      <c r="A48" s="8" t="s">
        <v>45</v>
      </c>
      <c r="B48" s="18"/>
      <c r="C48" s="18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s="14" customFormat="1" ht="43.5" customHeight="1">
      <c r="A49" s="35" t="s">
        <v>46</v>
      </c>
      <c r="B49" s="10">
        <f>E49+H49+K49+N49</f>
        <v>216545.538</v>
      </c>
      <c r="C49" s="10">
        <f>F49+I49+L49+O49</f>
        <v>74833.11999999998</v>
      </c>
      <c r="D49" s="38">
        <f>SUM(C49/B49*100)</f>
        <v>34.5576827355362</v>
      </c>
      <c r="E49" s="10">
        <f>E59+E53+E51+E57+E55</f>
        <v>146077.038</v>
      </c>
      <c r="F49" s="10">
        <f>F59+F53+F51+F57+F55</f>
        <v>70496.22399999999</v>
      </c>
      <c r="G49" s="10">
        <f>SUM(F49/E49*100)</f>
        <v>48.25962037921387</v>
      </c>
      <c r="H49" s="10">
        <f>H59+H53+H51+H57+H55</f>
        <v>70468.5</v>
      </c>
      <c r="I49" s="10">
        <f>I59+I53+I51+I57+I55</f>
        <v>4336.896</v>
      </c>
      <c r="J49" s="10">
        <f>SUM(I49/H49*100)</f>
        <v>6.154375359203048</v>
      </c>
      <c r="K49" s="10">
        <f>K59+K53+K51+K55</f>
        <v>0</v>
      </c>
      <c r="L49" s="10">
        <f>L59+L53+L51+L55</f>
        <v>0</v>
      </c>
      <c r="M49" s="10">
        <f>M59+M53+M51+M55</f>
        <v>0</v>
      </c>
      <c r="N49" s="10">
        <f>N59+N53+N51+N55</f>
        <v>0</v>
      </c>
      <c r="O49" s="10">
        <f>O59+O53+O51+O55</f>
        <v>0</v>
      </c>
      <c r="P49" s="10">
        <f>P59</f>
        <v>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s="21" customFormat="1" ht="17.25" customHeight="1">
      <c r="A50" s="36" t="s">
        <v>47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14" customFormat="1" ht="17.25" customHeight="1">
      <c r="A51" s="18" t="s">
        <v>48</v>
      </c>
      <c r="B51" s="15">
        <f>E51+H51+K51+N51</f>
        <v>32654.643</v>
      </c>
      <c r="C51" s="15">
        <f>F51+I51+L51+O51</f>
        <v>13104.444</v>
      </c>
      <c r="D51" s="15">
        <f>SUM(C51/B51*100)</f>
        <v>40.13041575741618</v>
      </c>
      <c r="E51" s="15">
        <v>25154.643</v>
      </c>
      <c r="F51" s="15">
        <v>8914.348</v>
      </c>
      <c r="G51" s="15">
        <f>SUM(F51/E51*100)</f>
        <v>35.43818133296505</v>
      </c>
      <c r="H51" s="15">
        <v>7500</v>
      </c>
      <c r="I51" s="15">
        <v>4190.096</v>
      </c>
      <c r="J51" s="15">
        <f>SUM(I51/H51*100)</f>
        <v>55.867946666666654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s="14" customFormat="1" ht="15.75" customHeight="1">
      <c r="A52" s="55" t="s">
        <v>49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s="14" customFormat="1" ht="29.25" customHeight="1">
      <c r="A53" s="18" t="s">
        <v>50</v>
      </c>
      <c r="B53" s="15">
        <f>E53+H53+K53+N53</f>
        <v>11035.6</v>
      </c>
      <c r="C53" s="15">
        <f>F53+I53+L53+O53</f>
        <v>9073.1</v>
      </c>
      <c r="D53" s="15">
        <f>SUM(C53/B53*100)</f>
        <v>82.21664431476313</v>
      </c>
      <c r="E53" s="15">
        <v>11035.6</v>
      </c>
      <c r="F53" s="15">
        <v>9073.1</v>
      </c>
      <c r="G53" s="15">
        <f>SUM(F53/E53*100)</f>
        <v>82.21664431476313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14" customFormat="1" ht="16.5" customHeight="1">
      <c r="A54" s="55" t="s">
        <v>51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s="14" customFormat="1" ht="30" customHeight="1">
      <c r="A55" s="18" t="s">
        <v>52</v>
      </c>
      <c r="B55" s="15">
        <f>E55+H55+K55+N55</f>
        <v>55001.8</v>
      </c>
      <c r="C55" s="15">
        <f>F55+I55+L55+O55</f>
        <v>16801.8</v>
      </c>
      <c r="D55" s="15">
        <f>SUM(C55/B55*100)</f>
        <v>30.547727528917235</v>
      </c>
      <c r="E55" s="15">
        <v>45000</v>
      </c>
      <c r="F55" s="15">
        <v>16705</v>
      </c>
      <c r="G55" s="15">
        <f>SUM(F55/E55*100)</f>
        <v>37.12222222222222</v>
      </c>
      <c r="H55" s="15">
        <v>10001.8</v>
      </c>
      <c r="I55" s="15">
        <v>96.8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s="14" customFormat="1" ht="18" customHeight="1">
      <c r="A56" s="55" t="s">
        <v>53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s="14" customFormat="1" ht="30.75" customHeight="1">
      <c r="A57" s="18" t="s">
        <v>54</v>
      </c>
      <c r="B57" s="15">
        <v>55001.8</v>
      </c>
      <c r="C57" s="15">
        <v>16801.8</v>
      </c>
      <c r="D57" s="15">
        <v>30.547727528917235</v>
      </c>
      <c r="E57" s="15">
        <v>39886.795</v>
      </c>
      <c r="F57" s="15">
        <v>10803.776</v>
      </c>
      <c r="G57" s="15">
        <f>SUM(F57/E57*100)</f>
        <v>27.086097040386427</v>
      </c>
      <c r="H57" s="15">
        <v>15200</v>
      </c>
      <c r="I57" s="15">
        <v>0</v>
      </c>
      <c r="J57" s="15">
        <f>SUM(I57/H57*100)</f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s="14" customFormat="1" ht="18" customHeight="1">
      <c r="A58" s="55" t="s">
        <v>55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s="14" customFormat="1" ht="30">
      <c r="A59" s="18" t="s">
        <v>56</v>
      </c>
      <c r="B59" s="15">
        <f>E59+H59+K59+N59</f>
        <v>62766.7</v>
      </c>
      <c r="C59" s="15">
        <f>F59+I59+L59+O59</f>
        <v>25050</v>
      </c>
      <c r="D59" s="15">
        <f>SUM(C59/B59*100)</f>
        <v>39.90969733951283</v>
      </c>
      <c r="E59" s="15">
        <v>25000</v>
      </c>
      <c r="F59" s="15">
        <v>25000</v>
      </c>
      <c r="G59" s="15">
        <f>SUM(F59/E59*100)</f>
        <v>100</v>
      </c>
      <c r="H59" s="15">
        <v>37766.7</v>
      </c>
      <c r="I59" s="15">
        <v>50</v>
      </c>
      <c r="J59" s="15">
        <f>SUM(I59/H59*100)</f>
        <v>0.13239176311406609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s="14" customFormat="1" ht="15.75" customHeight="1">
      <c r="A60" s="55" t="s">
        <v>57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s="14" customFormat="1" ht="30.75" customHeight="1">
      <c r="A61" s="35" t="s">
        <v>26</v>
      </c>
      <c r="B61" s="10">
        <f>E61+H61+K61+N61</f>
        <v>5000</v>
      </c>
      <c r="C61" s="10">
        <f>F61+I61+L61+O61</f>
        <v>5000</v>
      </c>
      <c r="D61" s="10">
        <f>SUM(C61/B61*100)</f>
        <v>100</v>
      </c>
      <c r="E61" s="10">
        <f>E63</f>
        <v>2500</v>
      </c>
      <c r="F61" s="10">
        <f>F63</f>
        <v>2500</v>
      </c>
      <c r="G61" s="10">
        <f>SUM(F61/E61*100)</f>
        <v>100</v>
      </c>
      <c r="H61" s="10">
        <f>H63</f>
        <v>2500</v>
      </c>
      <c r="I61" s="10">
        <f>I63</f>
        <v>2500</v>
      </c>
      <c r="J61" s="10">
        <f>SUM(I61/H61*100)</f>
        <v>100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s="14" customFormat="1" ht="15.75" customHeight="1">
      <c r="A62" s="36" t="s">
        <v>47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s="14" customFormat="1" ht="33" customHeight="1">
      <c r="A63" s="18" t="s">
        <v>58</v>
      </c>
      <c r="B63" s="15">
        <f>E63+H63+K63+N63</f>
        <v>5000</v>
      </c>
      <c r="C63" s="15">
        <f>F63+I63+L63+O63</f>
        <v>5000</v>
      </c>
      <c r="D63" s="15">
        <f>SUM(C63/B63*100)</f>
        <v>100</v>
      </c>
      <c r="E63" s="15">
        <v>2500</v>
      </c>
      <c r="F63" s="15">
        <v>2500</v>
      </c>
      <c r="G63" s="15">
        <f>SUM(F63/E63*100)</f>
        <v>100</v>
      </c>
      <c r="H63" s="15">
        <v>2500</v>
      </c>
      <c r="I63" s="15">
        <v>2500</v>
      </c>
      <c r="J63" s="15">
        <f>SUM(I63/H63*100)</f>
        <v>100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s="14" customFormat="1" ht="15.75" customHeight="1">
      <c r="A64" s="55" t="s">
        <v>59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s="14" customFormat="1" ht="15.75" customHeight="1">
      <c r="A65" s="8" t="s">
        <v>60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s="14" customFormat="1" ht="15.75" customHeight="1">
      <c r="A66" s="40" t="s">
        <v>61</v>
      </c>
      <c r="B66" s="18"/>
      <c r="C66" s="18"/>
      <c r="D66" s="18"/>
      <c r="E66" s="19"/>
      <c r="F66" s="19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s="14" customFormat="1" ht="29.25" customHeight="1">
      <c r="A67" s="41" t="s">
        <v>62</v>
      </c>
      <c r="B67" s="10">
        <f>E67+H67+K67+N67</f>
        <v>35588.5</v>
      </c>
      <c r="C67" s="10">
        <f>F67+I67+L67+O67</f>
        <v>27325.7</v>
      </c>
      <c r="D67" s="10">
        <f>SUM(C67/B67*100)</f>
        <v>76.78238756901808</v>
      </c>
      <c r="E67" s="10">
        <v>35588.5</v>
      </c>
      <c r="F67" s="10">
        <v>27325.7</v>
      </c>
      <c r="G67" s="10">
        <f>SUM(F67/E67*100)</f>
        <v>76.78238756901808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16" s="22" customFormat="1" ht="15.75" customHeight="1">
      <c r="A68" s="55" t="s">
        <v>63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40" s="14" customFormat="1" ht="43.5" customHeight="1">
      <c r="A69" s="41" t="s">
        <v>64</v>
      </c>
      <c r="B69" s="10">
        <f>E69+H69+K69+N69</f>
        <v>431500</v>
      </c>
      <c r="C69" s="10">
        <f>F69+I69+L69+O69</f>
        <v>459293</v>
      </c>
      <c r="D69" s="10">
        <f>SUM(C69/B69*100)</f>
        <v>106.44101969872537</v>
      </c>
      <c r="E69" s="10">
        <v>302400</v>
      </c>
      <c r="F69" s="10">
        <v>384310</v>
      </c>
      <c r="G69" s="10">
        <f>SUM(F69/E69*100)</f>
        <v>127.08664021164023</v>
      </c>
      <c r="H69" s="10">
        <v>129100</v>
      </c>
      <c r="I69" s="10">
        <v>74983</v>
      </c>
      <c r="J69" s="10">
        <f>SUM(I69/H69*100)</f>
        <v>58.08133230054221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s="14" customFormat="1" ht="17.25" customHeight="1">
      <c r="A70" s="55" t="s">
        <v>65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s="14" customFormat="1" ht="17.25" customHeight="1">
      <c r="A71" s="36" t="s">
        <v>47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40" s="14" customFormat="1" ht="46.5" customHeight="1">
      <c r="A72" s="41" t="s">
        <v>66</v>
      </c>
      <c r="B72" s="10">
        <f>E72+H72+K72+N72</f>
        <v>102165</v>
      </c>
      <c r="C72" s="10">
        <f>F72+I72+L72+O72</f>
        <v>99.5</v>
      </c>
      <c r="D72" s="10">
        <f>SUM(C72/B72*100)</f>
        <v>0.09739147457544169</v>
      </c>
      <c r="E72" s="10">
        <v>100000</v>
      </c>
      <c r="F72" s="10">
        <v>0</v>
      </c>
      <c r="G72" s="10">
        <f>SUM(F72/E72*100)</f>
        <v>0</v>
      </c>
      <c r="H72" s="10">
        <v>2165</v>
      </c>
      <c r="I72" s="10">
        <v>99.5</v>
      </c>
      <c r="J72" s="10">
        <f>SUM(I72/H72*100)</f>
        <v>4.595842956120092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s="14" customFormat="1" ht="17.25" customHeight="1">
      <c r="A73" s="55" t="s">
        <v>195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1:40" s="14" customFormat="1" ht="20.25" customHeight="1">
      <c r="A74" s="8" t="s">
        <v>67</v>
      </c>
      <c r="B74" s="11"/>
      <c r="C74" s="11"/>
      <c r="D74" s="11"/>
      <c r="E74" s="15"/>
      <c r="F74" s="15"/>
      <c r="G74" s="17"/>
      <c r="H74" s="11"/>
      <c r="I74" s="12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s="14" customFormat="1" ht="28.5">
      <c r="A75" s="35" t="s">
        <v>68</v>
      </c>
      <c r="B75" s="10">
        <f>E75+H75+K75+N75</f>
        <v>1734327.8769999999</v>
      </c>
      <c r="C75" s="10">
        <f>F75+I75+L75+O75</f>
        <v>1529804.261</v>
      </c>
      <c r="D75" s="38">
        <f>SUM(C75/B75*100)</f>
        <v>88.20732695862675</v>
      </c>
      <c r="E75" s="10">
        <f>E77+E82+E84</f>
        <v>1054933.427</v>
      </c>
      <c r="F75" s="10">
        <f>F77+F82+F84</f>
        <v>854392.337</v>
      </c>
      <c r="G75" s="10">
        <f>SUM(F75/E75*100)</f>
        <v>80.9901663112245</v>
      </c>
      <c r="H75" s="10">
        <f>H77+H82+H84</f>
        <v>210000</v>
      </c>
      <c r="I75" s="10">
        <f>I77+I82+I84</f>
        <v>206017.474</v>
      </c>
      <c r="J75" s="10">
        <f>SUM(I75/H75*100)</f>
        <v>98.10355904761904</v>
      </c>
      <c r="K75" s="10">
        <f>K77+K82+K84</f>
        <v>22652.6</v>
      </c>
      <c r="L75" s="10">
        <f>L77+L82+L84</f>
        <v>22652.6</v>
      </c>
      <c r="M75" s="10">
        <f>SUM(L75/K75*100)</f>
        <v>100</v>
      </c>
      <c r="N75" s="10">
        <f>N77+N82+N84</f>
        <v>446741.85</v>
      </c>
      <c r="O75" s="10">
        <f>O77+O82+O84</f>
        <v>446741.85</v>
      </c>
      <c r="P75" s="10">
        <f>SUM(O75/N75*100)</f>
        <v>100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1:40" s="14" customFormat="1" ht="15">
      <c r="A76" s="40" t="s">
        <v>69</v>
      </c>
      <c r="B76" s="10"/>
      <c r="C76" s="10"/>
      <c r="D76" s="38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s="14" customFormat="1" ht="60" customHeight="1">
      <c r="A77" s="35" t="s">
        <v>70</v>
      </c>
      <c r="B77" s="15">
        <f>E77+H77+K77+N77</f>
        <v>975509</v>
      </c>
      <c r="C77" s="15">
        <f>F77+I77+L77+O77</f>
        <v>777051.3</v>
      </c>
      <c r="D77" s="15">
        <f>SUM(C77/B77*100)</f>
        <v>79.65598472182215</v>
      </c>
      <c r="E77" s="26">
        <f>E78+E80+E81</f>
        <v>975509</v>
      </c>
      <c r="F77" s="26">
        <f>F78+F80+F81</f>
        <v>777051.3</v>
      </c>
      <c r="G77" s="15">
        <f>SUM(F77/E77*100)</f>
        <v>79.65598472182215</v>
      </c>
      <c r="H77" s="26">
        <f>H78</f>
        <v>0</v>
      </c>
      <c r="I77" s="26">
        <f>I78</f>
        <v>0</v>
      </c>
      <c r="J77" s="15">
        <v>0</v>
      </c>
      <c r="K77" s="26">
        <f>K78</f>
        <v>0</v>
      </c>
      <c r="L77" s="26">
        <f>L78</f>
        <v>0</v>
      </c>
      <c r="M77" s="15">
        <v>0</v>
      </c>
      <c r="N77" s="26">
        <f>N78</f>
        <v>0</v>
      </c>
      <c r="O77" s="26">
        <f>O78</f>
        <v>0</v>
      </c>
      <c r="P77" s="15">
        <v>0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spans="1:40" s="14" customFormat="1" ht="60">
      <c r="A78" s="18" t="s">
        <v>183</v>
      </c>
      <c r="B78" s="15">
        <f>E78+H78+K78+N78</f>
        <v>955538.6</v>
      </c>
      <c r="C78" s="15">
        <f>F78+I78+L78+O78</f>
        <v>757080.9</v>
      </c>
      <c r="D78" s="15">
        <f>SUM(C78/B78*100)</f>
        <v>79.23080239772628</v>
      </c>
      <c r="E78" s="26">
        <v>955538.6</v>
      </c>
      <c r="F78" s="26">
        <v>757080.9</v>
      </c>
      <c r="G78" s="15">
        <f>SUM(F78/E78*100)</f>
        <v>79.23080239772628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s="14" customFormat="1" ht="45" customHeight="1">
      <c r="A79" s="56" t="s">
        <v>188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spans="1:40" s="14" customFormat="1" ht="16.5" customHeight="1">
      <c r="A80" s="18" t="s">
        <v>71</v>
      </c>
      <c r="B80" s="15">
        <f aca="true" t="shared" si="3" ref="B80:C82">E80+H80+K80+N80</f>
        <v>13050</v>
      </c>
      <c r="C80" s="15">
        <f t="shared" si="3"/>
        <v>13050</v>
      </c>
      <c r="D80" s="15">
        <f>SUM(C80/B80*100)</f>
        <v>100</v>
      </c>
      <c r="E80" s="15">
        <v>13050</v>
      </c>
      <c r="F80" s="15">
        <v>13050</v>
      </c>
      <c r="G80" s="15">
        <f>SUM(F80/E80*100)</f>
        <v>100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spans="1:40" s="14" customFormat="1" ht="27.75" customHeight="1">
      <c r="A81" s="18" t="s">
        <v>72</v>
      </c>
      <c r="B81" s="15">
        <f t="shared" si="3"/>
        <v>6920.4</v>
      </c>
      <c r="C81" s="15">
        <f t="shared" si="3"/>
        <v>6920.4</v>
      </c>
      <c r="D81" s="15">
        <f>SUM(C81/B81*100)</f>
        <v>100</v>
      </c>
      <c r="E81" s="15">
        <v>6920.4</v>
      </c>
      <c r="F81" s="15">
        <v>6920.4</v>
      </c>
      <c r="G81" s="15">
        <f>SUM(F81/E81*100)</f>
        <v>100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1:40" s="14" customFormat="1" ht="42.75">
      <c r="A82" s="35" t="s">
        <v>73</v>
      </c>
      <c r="B82" s="15">
        <f t="shared" si="3"/>
        <v>20256.6</v>
      </c>
      <c r="C82" s="15">
        <f t="shared" si="3"/>
        <v>19467.67</v>
      </c>
      <c r="D82" s="15">
        <f>SUM(C82/B82*100)</f>
        <v>96.10531876030528</v>
      </c>
      <c r="E82" s="15">
        <v>20256.6</v>
      </c>
      <c r="F82" s="15">
        <v>19467.67</v>
      </c>
      <c r="G82" s="15">
        <f>SUM(F82/E82*100)</f>
        <v>96.10531876030528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spans="1:40" s="14" customFormat="1" ht="16.5" customHeight="1">
      <c r="A83" s="55" t="s">
        <v>74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spans="1:40" s="14" customFormat="1" ht="17.25" customHeight="1">
      <c r="A84" s="35" t="s">
        <v>75</v>
      </c>
      <c r="B84" s="15">
        <f>E84+H84+K84+N84</f>
        <v>738562.277</v>
      </c>
      <c r="C84" s="15">
        <f>F84+I84+L84+O84</f>
        <v>733285.291</v>
      </c>
      <c r="D84" s="15">
        <f>SUM(C84/B84*100)</f>
        <v>99.28550561485014</v>
      </c>
      <c r="E84" s="26">
        <v>59167.827</v>
      </c>
      <c r="F84" s="26">
        <v>57873.367</v>
      </c>
      <c r="G84" s="15">
        <f>SUM(F84/E84*100)</f>
        <v>97.81222318676669</v>
      </c>
      <c r="H84" s="26">
        <v>210000</v>
      </c>
      <c r="I84" s="26">
        <v>206017.474</v>
      </c>
      <c r="J84" s="15">
        <f>SUM(I84/H84*100)</f>
        <v>98.10355904761904</v>
      </c>
      <c r="K84" s="26">
        <v>22652.6</v>
      </c>
      <c r="L84" s="26">
        <v>22652.6</v>
      </c>
      <c r="M84" s="15">
        <f>SUM(L84/K84*100)</f>
        <v>100</v>
      </c>
      <c r="N84" s="15">
        <v>446741.85</v>
      </c>
      <c r="O84" s="15">
        <v>446741.85</v>
      </c>
      <c r="P84" s="15">
        <f>SUM(O84/N84*100)</f>
        <v>100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spans="1:40" s="14" customFormat="1" ht="17.25" customHeight="1">
      <c r="A85" s="55" t="s">
        <v>187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spans="1:40" s="14" customFormat="1" ht="33" customHeight="1">
      <c r="A86" s="35" t="s">
        <v>76</v>
      </c>
      <c r="B86" s="10">
        <f>E86+H86+K86+N86</f>
        <v>403883.16000000003</v>
      </c>
      <c r="C86" s="10">
        <f>F86+I86+L86+O86</f>
        <v>146561.7</v>
      </c>
      <c r="D86" s="38">
        <f>SUM(C86/B86*100)</f>
        <v>36.28814333333432</v>
      </c>
      <c r="E86" s="10">
        <v>158601.37</v>
      </c>
      <c r="F86" s="10">
        <v>88792.5</v>
      </c>
      <c r="G86" s="10">
        <f>SUM(F86/E86*100)</f>
        <v>55.98469924944533</v>
      </c>
      <c r="H86" s="10">
        <v>245281.79</v>
      </c>
      <c r="I86" s="10">
        <v>57769.2</v>
      </c>
      <c r="J86" s="10">
        <f>SUM(I86/H86*100)</f>
        <v>23.552176457942515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 s="14" customFormat="1" ht="18.75" customHeight="1">
      <c r="A87" s="40" t="s">
        <v>69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spans="1:40" s="14" customFormat="1" ht="75" customHeight="1">
      <c r="A88" s="60" t="s">
        <v>77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spans="1:40" s="14" customFormat="1" ht="55.5" customHeight="1">
      <c r="A89" s="35" t="s">
        <v>196</v>
      </c>
      <c r="B89" s="10">
        <f>E89+H89+K89+N89</f>
        <v>531717.4</v>
      </c>
      <c r="C89" s="10">
        <f>F89+I89+L89+O89</f>
        <v>509115.13</v>
      </c>
      <c r="D89" s="38">
        <f>SUM(C89/B89*100)</f>
        <v>95.74919496710093</v>
      </c>
      <c r="E89" s="10">
        <f>E91+E92+E93+E94+E95+E96+E97</f>
        <v>202099</v>
      </c>
      <c r="F89" s="10">
        <f>F91+F92+F93+F94+F95+F96+F97</f>
        <v>179496.72999999998</v>
      </c>
      <c r="G89" s="10">
        <f>SUM(F89/E89*100)</f>
        <v>88.81623857614336</v>
      </c>
      <c r="H89" s="38">
        <f>H91+H92+H93+H94+H95+H96</f>
        <v>0</v>
      </c>
      <c r="I89" s="38">
        <f>I91+I92+I93+I94+I95+I96</f>
        <v>0</v>
      </c>
      <c r="J89" s="38">
        <f>J91+J92+J93+J94+J95+J96</f>
        <v>0</v>
      </c>
      <c r="K89" s="38">
        <f>K91+K92+K93+K94+K95+K96+K97</f>
        <v>5158.4</v>
      </c>
      <c r="L89" s="38">
        <f>L91+L92+L93+L94+L95+L96+L97</f>
        <v>5158.4</v>
      </c>
      <c r="M89" s="38">
        <f>SUM(L89/K89*100)</f>
        <v>100</v>
      </c>
      <c r="N89" s="38">
        <f>N91+N92+N93+N94+N95+N96+N97</f>
        <v>324460</v>
      </c>
      <c r="O89" s="38">
        <f>O91+O92+O93+O94+O95+O96+O97</f>
        <v>324460</v>
      </c>
      <c r="P89" s="38">
        <f>SUM(O89/N89*100)</f>
        <v>100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1:40" s="14" customFormat="1" ht="15" customHeight="1">
      <c r="A90" s="40" t="s">
        <v>78</v>
      </c>
      <c r="B90" s="10"/>
      <c r="C90" s="10"/>
      <c r="D90" s="38"/>
      <c r="E90" s="10"/>
      <c r="F90" s="10"/>
      <c r="G90" s="10"/>
      <c r="H90" s="38"/>
      <c r="I90" s="10"/>
      <c r="J90" s="10"/>
      <c r="K90" s="10"/>
      <c r="L90" s="38"/>
      <c r="M90" s="10"/>
      <c r="N90" s="10"/>
      <c r="O90" s="10"/>
      <c r="P90" s="38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spans="1:40" s="14" customFormat="1" ht="47.25" customHeight="1">
      <c r="A91" s="18" t="s">
        <v>79</v>
      </c>
      <c r="B91" s="15">
        <f aca="true" t="shared" si="4" ref="B91:C97">E91+H91+K91+N91</f>
        <v>126572</v>
      </c>
      <c r="C91" s="15">
        <f t="shared" si="4"/>
        <v>116572</v>
      </c>
      <c r="D91" s="26">
        <f aca="true" t="shared" si="5" ref="D91:D97">SUM(C91/B91*100)</f>
        <v>92.09935846790759</v>
      </c>
      <c r="E91" s="26">
        <v>110000</v>
      </c>
      <c r="F91" s="26">
        <v>100000</v>
      </c>
      <c r="G91" s="15">
        <f aca="true" t="shared" si="6" ref="G91:G97">SUM(F91/E91*100)</f>
        <v>90.9090909090909</v>
      </c>
      <c r="H91" s="26">
        <v>0</v>
      </c>
      <c r="I91" s="15">
        <v>0</v>
      </c>
      <c r="J91" s="15">
        <v>0</v>
      </c>
      <c r="K91" s="26">
        <v>572</v>
      </c>
      <c r="L91" s="26">
        <v>572</v>
      </c>
      <c r="M91" s="15">
        <f>SUM(L91/K91*100)</f>
        <v>100</v>
      </c>
      <c r="N91" s="26">
        <v>16000</v>
      </c>
      <c r="O91" s="26">
        <v>16000</v>
      </c>
      <c r="P91" s="26">
        <f>SUM(O91/N91*100)</f>
        <v>100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spans="1:40" s="14" customFormat="1" ht="76.5" customHeight="1">
      <c r="A92" s="18" t="s">
        <v>80</v>
      </c>
      <c r="B92" s="15">
        <f t="shared" si="4"/>
        <v>2560</v>
      </c>
      <c r="C92" s="15">
        <f t="shared" si="4"/>
        <v>1376.9</v>
      </c>
      <c r="D92" s="26">
        <f t="shared" si="5"/>
        <v>53.78515625</v>
      </c>
      <c r="E92" s="26">
        <v>1500</v>
      </c>
      <c r="F92" s="26">
        <v>316.9</v>
      </c>
      <c r="G92" s="15">
        <f t="shared" si="6"/>
        <v>21.126666666666665</v>
      </c>
      <c r="H92" s="26">
        <v>0</v>
      </c>
      <c r="I92" s="26">
        <v>0</v>
      </c>
      <c r="J92" s="26">
        <v>0</v>
      </c>
      <c r="K92" s="26">
        <v>100</v>
      </c>
      <c r="L92" s="26">
        <v>100</v>
      </c>
      <c r="M92" s="26">
        <f>SUM(L92/K92*100)</f>
        <v>100</v>
      </c>
      <c r="N92" s="26">
        <v>960</v>
      </c>
      <c r="O92" s="26">
        <v>960</v>
      </c>
      <c r="P92" s="26">
        <f>SUM(O92/N92*100)</f>
        <v>100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spans="1:40" s="14" customFormat="1" ht="46.5" customHeight="1">
      <c r="A93" s="18" t="s">
        <v>81</v>
      </c>
      <c r="B93" s="15">
        <f t="shared" si="4"/>
        <v>41253.4</v>
      </c>
      <c r="C93" s="15">
        <f t="shared" si="4"/>
        <v>35856</v>
      </c>
      <c r="D93" s="26">
        <f t="shared" si="5"/>
        <v>86.91647233924961</v>
      </c>
      <c r="E93" s="26">
        <v>30378.1</v>
      </c>
      <c r="F93" s="26">
        <v>24980.7</v>
      </c>
      <c r="G93" s="15">
        <f t="shared" si="6"/>
        <v>82.23259519193104</v>
      </c>
      <c r="H93" s="26">
        <v>0</v>
      </c>
      <c r="I93" s="26">
        <v>0</v>
      </c>
      <c r="J93" s="26">
        <v>0</v>
      </c>
      <c r="K93" s="26">
        <v>3375.3</v>
      </c>
      <c r="L93" s="26">
        <v>3375.3</v>
      </c>
      <c r="M93" s="26">
        <f>SUM(L93/K93*100)</f>
        <v>100</v>
      </c>
      <c r="N93" s="26">
        <v>7500</v>
      </c>
      <c r="O93" s="26">
        <v>7500</v>
      </c>
      <c r="P93" s="26">
        <f>SUM(O93/N93*100)</f>
        <v>100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spans="1:40" s="14" customFormat="1" ht="18" customHeight="1">
      <c r="A94" s="18" t="s">
        <v>82</v>
      </c>
      <c r="B94" s="15">
        <f t="shared" si="4"/>
        <v>11111.1</v>
      </c>
      <c r="C94" s="15">
        <f t="shared" si="4"/>
        <v>5337.799999999999</v>
      </c>
      <c r="D94" s="26">
        <f t="shared" si="5"/>
        <v>48.04024804024804</v>
      </c>
      <c r="E94" s="26">
        <v>10000</v>
      </c>
      <c r="F94" s="26">
        <v>4226.7</v>
      </c>
      <c r="G94" s="15">
        <f t="shared" si="6"/>
        <v>42.266999999999996</v>
      </c>
      <c r="H94" s="26">
        <v>0</v>
      </c>
      <c r="I94" s="26">
        <v>0</v>
      </c>
      <c r="J94" s="26">
        <v>0</v>
      </c>
      <c r="K94" s="26">
        <v>1111.1</v>
      </c>
      <c r="L94" s="26">
        <v>1111.1</v>
      </c>
      <c r="M94" s="26">
        <f>SUM(L94/K94*100)</f>
        <v>100</v>
      </c>
      <c r="N94" s="26">
        <v>0</v>
      </c>
      <c r="O94" s="26">
        <v>0</v>
      </c>
      <c r="P94" s="26">
        <v>0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spans="1:40" s="14" customFormat="1" ht="29.25" customHeight="1">
      <c r="A95" s="18" t="s">
        <v>83</v>
      </c>
      <c r="B95" s="15">
        <f t="shared" si="4"/>
        <v>348430</v>
      </c>
      <c r="C95" s="15">
        <f t="shared" si="4"/>
        <v>348195</v>
      </c>
      <c r="D95" s="26">
        <f t="shared" si="5"/>
        <v>99.93255460207216</v>
      </c>
      <c r="E95" s="26">
        <v>48430</v>
      </c>
      <c r="F95" s="26">
        <v>48195</v>
      </c>
      <c r="G95" s="15">
        <f t="shared" si="6"/>
        <v>99.51476357629568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300000</v>
      </c>
      <c r="O95" s="26">
        <v>300000</v>
      </c>
      <c r="P95" s="26">
        <v>0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spans="1:40" s="14" customFormat="1" ht="32.25" customHeight="1">
      <c r="A96" s="18" t="s">
        <v>84</v>
      </c>
      <c r="B96" s="15">
        <f t="shared" si="4"/>
        <v>790.9</v>
      </c>
      <c r="C96" s="15">
        <f t="shared" si="4"/>
        <v>790.9</v>
      </c>
      <c r="D96" s="26">
        <f t="shared" si="5"/>
        <v>100</v>
      </c>
      <c r="E96" s="26">
        <v>790.9</v>
      </c>
      <c r="F96" s="26">
        <v>790.9</v>
      </c>
      <c r="G96" s="15">
        <f t="shared" si="6"/>
        <v>100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spans="1:40" s="14" customFormat="1" ht="18.75" customHeight="1">
      <c r="A97" s="18" t="s">
        <v>85</v>
      </c>
      <c r="B97" s="42">
        <f t="shared" si="4"/>
        <v>1000</v>
      </c>
      <c r="C97" s="42">
        <f t="shared" si="4"/>
        <v>986.53</v>
      </c>
      <c r="D97" s="42">
        <f t="shared" si="5"/>
        <v>98.653</v>
      </c>
      <c r="E97" s="26">
        <v>1000</v>
      </c>
      <c r="F97" s="26">
        <v>986.53</v>
      </c>
      <c r="G97" s="26">
        <f t="shared" si="6"/>
        <v>98.653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spans="1:40" s="14" customFormat="1" ht="21.75" customHeight="1">
      <c r="A98" s="8" t="s">
        <v>86</v>
      </c>
      <c r="B98" s="23"/>
      <c r="C98" s="23"/>
      <c r="D98" s="23"/>
      <c r="E98" s="24"/>
      <c r="F98" s="24"/>
      <c r="G98" s="23"/>
      <c r="H98" s="23"/>
      <c r="I98" s="25"/>
      <c r="J98" s="25"/>
      <c r="K98" s="25"/>
      <c r="L98" s="25"/>
      <c r="M98" s="25"/>
      <c r="N98" s="25"/>
      <c r="O98" s="25"/>
      <c r="P98" s="25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0" s="14" customFormat="1" ht="27.75" customHeight="1">
      <c r="A99" s="35" t="s">
        <v>87</v>
      </c>
      <c r="B99" s="10">
        <f>E99+H99+K99+N99</f>
        <v>42569.3</v>
      </c>
      <c r="C99" s="10">
        <f>F99+I99+L99+O99</f>
        <v>42565.8</v>
      </c>
      <c r="D99" s="38">
        <f>SUM(C99/B99*100)</f>
        <v>99.99177811239555</v>
      </c>
      <c r="E99" s="10">
        <f>E101+E103+E105+E107</f>
        <v>42569.3</v>
      </c>
      <c r="F99" s="10">
        <f>F101+F103+F105+F107</f>
        <v>42565.8</v>
      </c>
      <c r="G99" s="10">
        <f>SUM(F99/E99*100)</f>
        <v>99.99177811239555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spans="1:40" s="14" customFormat="1" ht="42.75" customHeight="1">
      <c r="A100" s="43" t="s">
        <v>88</v>
      </c>
      <c r="B100" s="10"/>
      <c r="C100" s="10"/>
      <c r="D100" s="38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s="14" customFormat="1" ht="33" customHeight="1">
      <c r="A101" s="18" t="s">
        <v>89</v>
      </c>
      <c r="B101" s="15">
        <f>E101+H101+K101+N101</f>
        <v>7269</v>
      </c>
      <c r="C101" s="15">
        <f>F101+I101+L101+O101</f>
        <v>7269</v>
      </c>
      <c r="D101" s="15">
        <f>SUM(C101/B101*100)</f>
        <v>100</v>
      </c>
      <c r="E101" s="15">
        <v>7269</v>
      </c>
      <c r="F101" s="15">
        <v>7269</v>
      </c>
      <c r="G101" s="15">
        <f>SUM(F101/E101*100)</f>
        <v>100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s="14" customFormat="1" ht="16.5" customHeight="1">
      <c r="A102" s="60" t="s">
        <v>189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s="14" customFormat="1" ht="16.5" customHeight="1">
      <c r="A103" s="18" t="s">
        <v>90</v>
      </c>
      <c r="B103" s="15">
        <f>(E103+H103+K103+N103)</f>
        <v>15800.3</v>
      </c>
      <c r="C103" s="15">
        <f>(F103+I103+L103+O103)</f>
        <v>15796.8</v>
      </c>
      <c r="D103" s="15">
        <f>SUM(C103/B103*100)</f>
        <v>99.9778485218635</v>
      </c>
      <c r="E103" s="15">
        <v>15800.3</v>
      </c>
      <c r="F103" s="15">
        <v>15796.8</v>
      </c>
      <c r="G103" s="15">
        <f>SUM(F103/E103*100)</f>
        <v>99.9778485218635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spans="1:40" s="14" customFormat="1" ht="16.5" customHeight="1">
      <c r="A104" s="55" t="s">
        <v>91</v>
      </c>
      <c r="B104" s="55"/>
      <c r="C104" s="55"/>
      <c r="D104" s="55"/>
      <c r="E104" s="55"/>
      <c r="F104" s="55"/>
      <c r="G104" s="55" t="e">
        <f>SUM(F104/E104*100)</f>
        <v>#DIV/0!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s="14" customFormat="1" ht="16.5" customHeight="1">
      <c r="A105" s="18" t="s">
        <v>92</v>
      </c>
      <c r="B105" s="15">
        <f>(E105+H105+K105+N105)</f>
        <v>7116.7</v>
      </c>
      <c r="C105" s="15">
        <f>(F105+I105+L105+O105)</f>
        <v>7116.7</v>
      </c>
      <c r="D105" s="15">
        <f>SUM(C105/B105*100)</f>
        <v>100</v>
      </c>
      <c r="E105" s="15">
        <v>7116.7</v>
      </c>
      <c r="F105" s="15">
        <v>7116.7</v>
      </c>
      <c r="G105" s="15">
        <f>SUM(F105/E105*100)</f>
        <v>100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s="14" customFormat="1" ht="16.5" customHeight="1">
      <c r="A106" s="55" t="s">
        <v>93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 s="14" customFormat="1" ht="16.5" customHeight="1">
      <c r="A107" s="18" t="s">
        <v>94</v>
      </c>
      <c r="B107" s="15">
        <f>(E107+H107+K107+N107)</f>
        <v>12383.3</v>
      </c>
      <c r="C107" s="15">
        <f>(F107+I107+L107+O107)</f>
        <v>12383.3</v>
      </c>
      <c r="D107" s="15">
        <f>SUM(C107/B107*100)</f>
        <v>100</v>
      </c>
      <c r="E107" s="15">
        <v>12383.3</v>
      </c>
      <c r="F107" s="15">
        <v>12383.3</v>
      </c>
      <c r="G107" s="15">
        <f>SUM(F107/E107*100)</f>
        <v>100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s="14" customFormat="1" ht="16.5" customHeight="1">
      <c r="A108" s="55" t="s">
        <v>93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s="14" customFormat="1" ht="14.25" customHeight="1">
      <c r="A109" s="8" t="s">
        <v>60</v>
      </c>
      <c r="B109" s="18"/>
      <c r="C109" s="18"/>
      <c r="D109" s="18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s="14" customFormat="1" ht="14.25" customHeight="1">
      <c r="A110" s="43" t="s">
        <v>95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s="14" customFormat="1" ht="32.25" customHeight="1">
      <c r="A111" s="35" t="s">
        <v>96</v>
      </c>
      <c r="B111" s="10">
        <f>E111+H111+K111+N111</f>
        <v>1299.5</v>
      </c>
      <c r="C111" s="10">
        <f>F111+I111+L111+O111</f>
        <v>1299.5</v>
      </c>
      <c r="D111" s="10">
        <f>SUM(C111/B111*100)</f>
        <v>100</v>
      </c>
      <c r="E111" s="10">
        <v>1299.5</v>
      </c>
      <c r="F111" s="10">
        <v>1299.5</v>
      </c>
      <c r="G111" s="10">
        <f>SUM(F111/E111*100)</f>
        <v>100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s="14" customFormat="1" ht="18" customHeight="1">
      <c r="A112" s="55" t="s">
        <v>97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s="14" customFormat="1" ht="23.25" customHeight="1">
      <c r="A113" s="8" t="s">
        <v>98</v>
      </c>
      <c r="B113" s="11"/>
      <c r="C113" s="11"/>
      <c r="D113" s="11"/>
      <c r="E113" s="12"/>
      <c r="F113" s="12"/>
      <c r="G113" s="11"/>
      <c r="H113" s="11"/>
      <c r="I113" s="12"/>
      <c r="J113" s="12"/>
      <c r="K113" s="12"/>
      <c r="L113" s="12"/>
      <c r="M113" s="12"/>
      <c r="N113" s="12"/>
      <c r="O113" s="12"/>
      <c r="P113" s="12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s="14" customFormat="1" ht="60.75" customHeight="1">
      <c r="A114" s="35" t="s">
        <v>99</v>
      </c>
      <c r="B114" s="10">
        <f>E114+H114+K114+N114</f>
        <v>85080.1</v>
      </c>
      <c r="C114" s="10">
        <f>F114+I114+L114+O114</f>
        <v>25051.989999999998</v>
      </c>
      <c r="D114" s="38">
        <f>SUM(C114/B114*100)</f>
        <v>29.4451816582256</v>
      </c>
      <c r="E114" s="10">
        <f>E116+E118</f>
        <v>81243.1</v>
      </c>
      <c r="F114" s="10">
        <f>F116+F118</f>
        <v>23240.3</v>
      </c>
      <c r="G114" s="10">
        <f>SUM(F114/E114*100)</f>
        <v>28.605875452807684</v>
      </c>
      <c r="H114" s="10">
        <f>H116+H118</f>
        <v>3837</v>
      </c>
      <c r="I114" s="10">
        <f>I116+I118</f>
        <v>1811.69</v>
      </c>
      <c r="J114" s="10">
        <f>SUM(I114/H114*100)</f>
        <v>47.21631482929372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s="14" customFormat="1" ht="16.5" customHeight="1">
      <c r="A115" s="43" t="s">
        <v>101</v>
      </c>
      <c r="B115" s="10"/>
      <c r="C115" s="10"/>
      <c r="D115" s="3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s="14" customFormat="1" ht="18" customHeight="1">
      <c r="A116" s="18" t="s">
        <v>177</v>
      </c>
      <c r="B116" s="15">
        <f>(E116+H116+K116+N116)</f>
        <v>76736</v>
      </c>
      <c r="C116" s="15">
        <f>(F116+I116+L116+O116)</f>
        <v>16710.69</v>
      </c>
      <c r="D116" s="15">
        <f>SUM(C116/B116*100)</f>
        <v>21.77685831943286</v>
      </c>
      <c r="E116" s="15">
        <v>72899</v>
      </c>
      <c r="F116" s="15">
        <v>14899</v>
      </c>
      <c r="G116" s="15">
        <f>SUM(F116/E116*100)</f>
        <v>20.437866088698062</v>
      </c>
      <c r="H116" s="15">
        <v>3837</v>
      </c>
      <c r="I116" s="15">
        <v>1811.69</v>
      </c>
      <c r="J116" s="15">
        <f>SUM(I116/H116*100)</f>
        <v>47.21631482929372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s="14" customFormat="1" ht="33.75" customHeight="1">
      <c r="A117" s="55" t="s">
        <v>178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s="14" customFormat="1" ht="33" customHeight="1">
      <c r="A118" s="18" t="s">
        <v>176</v>
      </c>
      <c r="B118" s="15">
        <f>(E118+H118+K118+N118)</f>
        <v>8344.1</v>
      </c>
      <c r="C118" s="15">
        <f>(F118+I118+L118+O118)</f>
        <v>8341.3</v>
      </c>
      <c r="D118" s="15">
        <f>SUM(C118/B118*100)</f>
        <v>99.96644335518509</v>
      </c>
      <c r="E118" s="15">
        <v>8344.1</v>
      </c>
      <c r="F118" s="15">
        <v>8341.3</v>
      </c>
      <c r="G118" s="15">
        <f>SUM(F118/E118*100)</f>
        <v>99.96644335518509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s="14" customFormat="1" ht="16.5" customHeight="1">
      <c r="A119" s="55" t="s">
        <v>179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s="14" customFormat="1" ht="43.5" customHeight="1">
      <c r="A120" s="35" t="s">
        <v>100</v>
      </c>
      <c r="B120" s="10">
        <f>SUM(E120+H120+K120+N120)</f>
        <v>65903.6</v>
      </c>
      <c r="C120" s="10">
        <f>SUM(F120+I120+L120+O120)</f>
        <v>60842</v>
      </c>
      <c r="D120" s="10">
        <f>SUM(C120/B120*100)</f>
        <v>92.31969118530702</v>
      </c>
      <c r="E120" s="10">
        <f>E122+E124</f>
        <v>45629.6</v>
      </c>
      <c r="F120" s="10">
        <f>F122+F124</f>
        <v>45534</v>
      </c>
      <c r="G120" s="10">
        <f>SUM(F120/E120*100)</f>
        <v>99.79048687693954</v>
      </c>
      <c r="H120" s="10">
        <f>H122+H124</f>
        <v>20274</v>
      </c>
      <c r="I120" s="10">
        <f>I122+I124</f>
        <v>15308</v>
      </c>
      <c r="J120" s="10">
        <f>SUM(I120/H120*100)</f>
        <v>75.5055736411167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s="14" customFormat="1" ht="15">
      <c r="A121" s="43" t="s">
        <v>101</v>
      </c>
      <c r="C121" s="44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s="14" customFormat="1" ht="14.25" customHeight="1">
      <c r="A122" s="18" t="s">
        <v>102</v>
      </c>
      <c r="B122" s="15">
        <f>SUM(E122+H122+K122+N122)</f>
        <v>41428.5</v>
      </c>
      <c r="C122" s="15">
        <f>SUM(F122+I122+L122+O122)</f>
        <v>36366.9</v>
      </c>
      <c r="D122" s="15">
        <f>SUM(C122/B122*100)</f>
        <v>87.78232376262719</v>
      </c>
      <c r="E122" s="15">
        <v>21154.5</v>
      </c>
      <c r="F122" s="15">
        <v>21058.9</v>
      </c>
      <c r="G122" s="15">
        <f>SUM(F122/E122*100)</f>
        <v>99.54808669550215</v>
      </c>
      <c r="H122" s="15">
        <v>20274</v>
      </c>
      <c r="I122" s="15">
        <v>15308</v>
      </c>
      <c r="J122" s="15">
        <f>SUM(I122/H122*100)</f>
        <v>75.5055736411167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s="14" customFormat="1" ht="43.5" customHeight="1">
      <c r="A123" s="55" t="s">
        <v>103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spans="1:40" s="14" customFormat="1" ht="33" customHeight="1">
      <c r="A124" s="18" t="s">
        <v>180</v>
      </c>
      <c r="B124" s="15">
        <f>SUM(E124+H124+K124+N124)</f>
        <v>24475.1</v>
      </c>
      <c r="C124" s="15">
        <f>SUM(F124+I124+L124+O124)</f>
        <v>24475.1</v>
      </c>
      <c r="D124" s="15">
        <f>SUM(C124/B124*100)</f>
        <v>100</v>
      </c>
      <c r="E124" s="15">
        <v>24475.1</v>
      </c>
      <c r="F124" s="15">
        <v>24475.1</v>
      </c>
      <c r="G124" s="15">
        <f>SUM(F124/E124*100)</f>
        <v>100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s="14" customFormat="1" ht="17.25" customHeight="1">
      <c r="A125" s="55" t="s">
        <v>181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s="14" customFormat="1" ht="15.75" customHeight="1">
      <c r="A126" s="8" t="s">
        <v>104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s="14" customFormat="1" ht="47.25" customHeight="1">
      <c r="A127" s="35" t="s">
        <v>186</v>
      </c>
      <c r="B127" s="10">
        <f>SUM(E127+H127+K127+N127)</f>
        <v>22900</v>
      </c>
      <c r="C127" s="10">
        <f>SUM(F127+I127+L127+O127)</f>
        <v>22900</v>
      </c>
      <c r="D127" s="10">
        <f>SUM(C127/B127*100)</f>
        <v>100</v>
      </c>
      <c r="E127" s="10">
        <f>E129</f>
        <v>22900</v>
      </c>
      <c r="F127" s="10">
        <f>F129</f>
        <v>22900</v>
      </c>
      <c r="G127" s="10">
        <f>SUM(F127/E127*100)</f>
        <v>100</v>
      </c>
      <c r="H127" s="10">
        <f aca="true" t="shared" si="7" ref="H127:P127">H129</f>
        <v>0</v>
      </c>
      <c r="I127" s="10">
        <f t="shared" si="7"/>
        <v>0</v>
      </c>
      <c r="J127" s="10">
        <f t="shared" si="7"/>
        <v>0</v>
      </c>
      <c r="K127" s="10">
        <f t="shared" si="7"/>
        <v>0</v>
      </c>
      <c r="L127" s="10">
        <f t="shared" si="7"/>
        <v>0</v>
      </c>
      <c r="M127" s="10">
        <f t="shared" si="7"/>
        <v>0</v>
      </c>
      <c r="N127" s="10">
        <f t="shared" si="7"/>
        <v>0</v>
      </c>
      <c r="O127" s="10">
        <f t="shared" si="7"/>
        <v>0</v>
      </c>
      <c r="P127" s="10">
        <f t="shared" si="7"/>
        <v>0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s="14" customFormat="1" ht="15" customHeight="1">
      <c r="A128" s="36" t="s">
        <v>105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s="14" customFormat="1" ht="15" customHeight="1">
      <c r="A129" s="37" t="s">
        <v>106</v>
      </c>
      <c r="B129" s="15">
        <f>SUM(E129+H129+K129+N129)</f>
        <v>22900</v>
      </c>
      <c r="C129" s="15">
        <f>SUM(F129+I129+L129+O129)</f>
        <v>22900</v>
      </c>
      <c r="D129" s="15">
        <f>SUM(C129/B129*100)</f>
        <v>100</v>
      </c>
      <c r="E129" s="15">
        <v>22900</v>
      </c>
      <c r="F129" s="15">
        <v>22900</v>
      </c>
      <c r="G129" s="15">
        <f>SUM(F129/E129*100)</f>
        <v>100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s="14" customFormat="1" ht="15" customHeight="1">
      <c r="A130" s="59" t="s">
        <v>107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s="14" customFormat="1" ht="15">
      <c r="A131" s="8" t="s">
        <v>108</v>
      </c>
      <c r="B131" s="45"/>
      <c r="C131" s="45"/>
      <c r="D131" s="45"/>
      <c r="E131" s="46"/>
      <c r="F131" s="46"/>
      <c r="G131" s="45"/>
      <c r="H131" s="46"/>
      <c r="I131" s="45"/>
      <c r="J131" s="45"/>
      <c r="K131" s="45"/>
      <c r="L131" s="45"/>
      <c r="M131" s="45"/>
      <c r="N131" s="45"/>
      <c r="O131" s="45"/>
      <c r="P131" s="45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s="14" customFormat="1" ht="44.25" customHeight="1">
      <c r="A132" s="35" t="s">
        <v>185</v>
      </c>
      <c r="B132" s="10">
        <f>E132+H132</f>
        <v>296357.8</v>
      </c>
      <c r="C132" s="10">
        <f>F132+I132</f>
        <v>293447.06107000005</v>
      </c>
      <c r="D132" s="38">
        <f>SUM(C132/B132*100)</f>
        <v>99.01782948516964</v>
      </c>
      <c r="E132" s="10">
        <f>E134</f>
        <v>296357.8</v>
      </c>
      <c r="F132" s="10">
        <f>F134</f>
        <v>293447.06107000005</v>
      </c>
      <c r="G132" s="10">
        <f>SUM(F132/E132*100)</f>
        <v>99.01782948516964</v>
      </c>
      <c r="H132" s="10">
        <f>H134</f>
        <v>0</v>
      </c>
      <c r="I132" s="10">
        <f>I134</f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s="14" customFormat="1" ht="15">
      <c r="A133" s="36" t="s">
        <v>109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s="14" customFormat="1" ht="28.5" customHeight="1">
      <c r="A134" s="35" t="s">
        <v>110</v>
      </c>
      <c r="B134" s="15">
        <f>B135+B137</f>
        <v>296357.8</v>
      </c>
      <c r="C134" s="15">
        <f>C135+C137</f>
        <v>293447.06107000005</v>
      </c>
      <c r="D134" s="26">
        <f>SUM(C134/B134*100)</f>
        <v>99.01782948516964</v>
      </c>
      <c r="E134" s="15">
        <f>E135+E137</f>
        <v>296357.8</v>
      </c>
      <c r="F134" s="15">
        <f>F135+F137</f>
        <v>293447.06107000005</v>
      </c>
      <c r="G134" s="15">
        <f>SUM(F134/E134*100)</f>
        <v>99.01782948516964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s="14" customFormat="1" ht="45.75" customHeight="1">
      <c r="A135" s="48" t="s">
        <v>111</v>
      </c>
      <c r="B135" s="15">
        <f aca="true" t="shared" si="8" ref="B135:C138">E135+H135+K135+N135</f>
        <v>1562.5</v>
      </c>
      <c r="C135" s="15">
        <f t="shared" si="8"/>
        <v>700.9</v>
      </c>
      <c r="D135" s="26">
        <f>SUM(C135/B135*100)</f>
        <v>44.8576</v>
      </c>
      <c r="E135" s="15">
        <f>E136</f>
        <v>1562.5</v>
      </c>
      <c r="F135" s="15">
        <f>F136</f>
        <v>700.9</v>
      </c>
      <c r="G135" s="15">
        <f>SUM(F135/E135*100)</f>
        <v>44.8576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s="14" customFormat="1" ht="45.75" customHeight="1">
      <c r="A136" s="37" t="s">
        <v>112</v>
      </c>
      <c r="B136" s="15">
        <f t="shared" si="8"/>
        <v>1562.5</v>
      </c>
      <c r="C136" s="15">
        <f t="shared" si="8"/>
        <v>700.9</v>
      </c>
      <c r="D136" s="15">
        <f>SUM(C136/B136*100)</f>
        <v>44.8576</v>
      </c>
      <c r="E136" s="15">
        <v>1562.5</v>
      </c>
      <c r="F136" s="15">
        <v>700.9</v>
      </c>
      <c r="G136" s="15">
        <f>SUM(F136/E136*100)</f>
        <v>44.8576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spans="1:40" s="14" customFormat="1" ht="33.75" customHeight="1">
      <c r="A137" s="48" t="s">
        <v>113</v>
      </c>
      <c r="B137" s="15">
        <f t="shared" si="8"/>
        <v>294795.3</v>
      </c>
      <c r="C137" s="15">
        <f t="shared" si="8"/>
        <v>292746.16107000003</v>
      </c>
      <c r="D137" s="15">
        <f>SUM(C137/B137*100)</f>
        <v>99.3048943012321</v>
      </c>
      <c r="E137" s="15">
        <f>E138+E140+E142+E148+E144+E146</f>
        <v>294795.3</v>
      </c>
      <c r="F137" s="15">
        <f>F138+F140+F142+F148+F144+F146</f>
        <v>292746.16107000003</v>
      </c>
      <c r="G137" s="15">
        <f>SUM(F137/E137*100)</f>
        <v>99.3048943012321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spans="1:40" s="14" customFormat="1" ht="62.25" customHeight="1">
      <c r="A138" s="37" t="s">
        <v>114</v>
      </c>
      <c r="B138" s="15">
        <f t="shared" si="8"/>
        <v>10664.3</v>
      </c>
      <c r="C138" s="15">
        <f t="shared" si="8"/>
        <v>10664.2</v>
      </c>
      <c r="D138" s="15">
        <f>SUM(C138/B138*100)</f>
        <v>99.99906229194605</v>
      </c>
      <c r="E138" s="15">
        <v>10664.3</v>
      </c>
      <c r="F138" s="15">
        <v>10664.2</v>
      </c>
      <c r="G138" s="15">
        <f>SUM(F138/E138*100)</f>
        <v>99.99906229194605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spans="1:40" s="14" customFormat="1" ht="18.75" customHeight="1">
      <c r="A139" s="59" t="s">
        <v>115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spans="1:40" s="14" customFormat="1" ht="58.5" customHeight="1">
      <c r="A140" s="37" t="s">
        <v>116</v>
      </c>
      <c r="B140" s="15">
        <f>E140+H140+K140+N140</f>
        <v>3790</v>
      </c>
      <c r="C140" s="15">
        <f>F140+I140+L140+O140</f>
        <v>3789.96107</v>
      </c>
      <c r="D140" s="15">
        <f>SUM(C140/B140*100)</f>
        <v>99.99897282321899</v>
      </c>
      <c r="E140" s="15">
        <v>3790</v>
      </c>
      <c r="F140" s="15">
        <v>3789.96107</v>
      </c>
      <c r="G140" s="15">
        <f>SUM(F140/E140*100)</f>
        <v>99.99897282321899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spans="1:40" s="14" customFormat="1" ht="17.25" customHeight="1">
      <c r="A141" s="59" t="s">
        <v>117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spans="1:40" s="14" customFormat="1" ht="88.5" customHeight="1">
      <c r="A142" s="37" t="s">
        <v>118</v>
      </c>
      <c r="B142" s="15">
        <f>E142+H142+K142+N142</f>
        <v>109755.7</v>
      </c>
      <c r="C142" s="15">
        <f>F142+I142+L142+O142</f>
        <v>109755.6</v>
      </c>
      <c r="D142" s="15">
        <f>SUM(C142/B142*100)</f>
        <v>99.99990888855888</v>
      </c>
      <c r="E142" s="15">
        <v>109755.7</v>
      </c>
      <c r="F142" s="15">
        <v>109755.6</v>
      </c>
      <c r="G142" s="15">
        <f>SUM(F142/E142*100)</f>
        <v>99.99990888855888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spans="1:40" s="14" customFormat="1" ht="16.5" customHeight="1">
      <c r="A143" s="59" t="s">
        <v>119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spans="1:40" s="14" customFormat="1" ht="103.5" customHeight="1">
      <c r="A144" s="37" t="s">
        <v>120</v>
      </c>
      <c r="B144" s="15">
        <f>E144+H144+K144+N144</f>
        <v>53437.9</v>
      </c>
      <c r="C144" s="15">
        <f>F144+I144+L144+O144</f>
        <v>52840.1</v>
      </c>
      <c r="D144" s="15">
        <f>SUM(C144/B144*100)</f>
        <v>98.8813183152781</v>
      </c>
      <c r="E144" s="15">
        <v>53437.9</v>
      </c>
      <c r="F144" s="15">
        <v>52840.1</v>
      </c>
      <c r="G144" s="15">
        <f>SUM(F144/E144*100)</f>
        <v>98.8813183152781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spans="1:40" s="14" customFormat="1" ht="16.5" customHeight="1">
      <c r="A145" s="59" t="s">
        <v>121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spans="1:40" s="14" customFormat="1" ht="255" customHeight="1">
      <c r="A146" s="37" t="s">
        <v>122</v>
      </c>
      <c r="B146" s="15">
        <f>E146+H146+K146+N146</f>
        <v>107102.5</v>
      </c>
      <c r="C146" s="15">
        <f>F146+I146+L146+O146</f>
        <v>105651.7</v>
      </c>
      <c r="D146" s="15">
        <f>SUM(C146/B146*100)</f>
        <v>98.64540977101375</v>
      </c>
      <c r="E146" s="15">
        <v>107102.5</v>
      </c>
      <c r="F146" s="15">
        <v>105651.7</v>
      </c>
      <c r="G146" s="15">
        <f>SUM(F146/E146*100)</f>
        <v>98.64540977101375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spans="1:40" s="14" customFormat="1" ht="16.5" customHeight="1">
      <c r="A147" s="59" t="s">
        <v>123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spans="1:40" s="14" customFormat="1" ht="46.5" customHeight="1">
      <c r="A148" s="37" t="s">
        <v>112</v>
      </c>
      <c r="B148" s="15">
        <f>E148+H148+K148+N148</f>
        <v>10044.9</v>
      </c>
      <c r="C148" s="15">
        <f>F148+I148+L148+O148</f>
        <v>10044.6</v>
      </c>
      <c r="D148" s="15">
        <f>SUM(C148/B148*100)</f>
        <v>99.99701340979004</v>
      </c>
      <c r="E148" s="15">
        <v>10044.9</v>
      </c>
      <c r="F148" s="15">
        <v>10044.6</v>
      </c>
      <c r="G148" s="15">
        <f>SUM(F148/E148*100)</f>
        <v>99.99701340979004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spans="1:40" s="14" customFormat="1" ht="18" customHeight="1">
      <c r="A149" s="8" t="s">
        <v>124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 s="14" customFormat="1" ht="45.75" customHeight="1">
      <c r="A150" s="35" t="s">
        <v>125</v>
      </c>
      <c r="B150" s="10">
        <f>E150+H150+K150+N150</f>
        <v>194048.1</v>
      </c>
      <c r="C150" s="10">
        <f>F150+I150+L150+O150</f>
        <v>48826.09999999999</v>
      </c>
      <c r="D150" s="10">
        <f>SUM(C150/B150*100)</f>
        <v>25.161854200066884</v>
      </c>
      <c r="E150" s="10">
        <f>E152+E154</f>
        <v>128210.5</v>
      </c>
      <c r="F150" s="10">
        <f>F152+F154</f>
        <v>22942.1</v>
      </c>
      <c r="G150" s="10">
        <f>SUM(F150/E150*100)</f>
        <v>17.89408823770284</v>
      </c>
      <c r="H150" s="10">
        <f>H152+H154</f>
        <v>60685.2</v>
      </c>
      <c r="I150" s="10">
        <f>I152+I154</f>
        <v>24740.3</v>
      </c>
      <c r="J150" s="10">
        <f>J152</f>
        <v>53.04828388598022</v>
      </c>
      <c r="K150" s="10">
        <f>K152+K154</f>
        <v>5152.4</v>
      </c>
      <c r="L150" s="10">
        <f>L152+L154</f>
        <v>1143.7</v>
      </c>
      <c r="M150" s="10">
        <f>M152</f>
        <v>13.333333333333334</v>
      </c>
      <c r="N150" s="10">
        <f>N152</f>
        <v>0</v>
      </c>
      <c r="O150" s="10">
        <f>O152</f>
        <v>0</v>
      </c>
      <c r="P150" s="10">
        <f>P152</f>
        <v>0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s="14" customFormat="1" ht="14.25" customHeight="1">
      <c r="A151" s="36" t="s">
        <v>126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s="14" customFormat="1" ht="32.25" customHeight="1">
      <c r="A152" s="37" t="s">
        <v>127</v>
      </c>
      <c r="B152" s="15">
        <f>E152+H152+K152+N152</f>
        <v>105880</v>
      </c>
      <c r="C152" s="15">
        <f>F152+I152+L152+O152</f>
        <v>18438</v>
      </c>
      <c r="D152" s="15">
        <f>SUM(C152/B152*100)</f>
        <v>17.41405364563657</v>
      </c>
      <c r="E152" s="15">
        <v>70000</v>
      </c>
      <c r="F152" s="15">
        <v>0</v>
      </c>
      <c r="G152" s="15">
        <f>SUM(F152/E152*100)</f>
        <v>0</v>
      </c>
      <c r="H152" s="15">
        <v>34380</v>
      </c>
      <c r="I152" s="15">
        <v>18238</v>
      </c>
      <c r="J152" s="15">
        <f>SUM(I152/H152*100)</f>
        <v>53.04828388598022</v>
      </c>
      <c r="K152" s="15">
        <v>1500</v>
      </c>
      <c r="L152" s="15">
        <v>200</v>
      </c>
      <c r="M152" s="15">
        <f>SUM(L152/K152*100)</f>
        <v>13.333333333333334</v>
      </c>
      <c r="N152" s="15">
        <v>0</v>
      </c>
      <c r="O152" s="15">
        <v>0</v>
      </c>
      <c r="P152" s="15">
        <v>0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40" s="14" customFormat="1" ht="19.5" customHeight="1">
      <c r="A153" s="55" t="s">
        <v>128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spans="1:40" s="14" customFormat="1" ht="18" customHeight="1">
      <c r="A154" s="37" t="s">
        <v>129</v>
      </c>
      <c r="B154" s="15">
        <f>E154+H154+K154+N154</f>
        <v>88168.09999999999</v>
      </c>
      <c r="C154" s="15">
        <f>F154+I154+L154+O154</f>
        <v>30388.1</v>
      </c>
      <c r="D154" s="15">
        <f>SUM(C154/B154*100)</f>
        <v>34.466093745923985</v>
      </c>
      <c r="E154" s="15">
        <v>58210.5</v>
      </c>
      <c r="F154" s="15">
        <v>22942.1</v>
      </c>
      <c r="G154" s="15">
        <f>SUM(F154/E154*100)</f>
        <v>39.412305340101874</v>
      </c>
      <c r="H154" s="15">
        <v>26305.2</v>
      </c>
      <c r="I154" s="15">
        <v>6502.3</v>
      </c>
      <c r="J154" s="15">
        <f>SUM(I154/H154*100)</f>
        <v>24.718686799568147</v>
      </c>
      <c r="K154" s="15">
        <v>3652.4</v>
      </c>
      <c r="L154" s="15">
        <v>943.7</v>
      </c>
      <c r="M154" s="15">
        <f>SUM(L154/K154*100)</f>
        <v>25.837805278720843</v>
      </c>
      <c r="N154" s="15">
        <v>0</v>
      </c>
      <c r="O154" s="15">
        <v>0</v>
      </c>
      <c r="P154" s="15">
        <v>0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spans="1:40" s="14" customFormat="1" ht="18" customHeight="1">
      <c r="A155" s="55" t="s">
        <v>130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spans="1:40" s="14" customFormat="1" ht="15">
      <c r="A156" s="8" t="s">
        <v>131</v>
      </c>
      <c r="B156" s="11"/>
      <c r="C156" s="29"/>
      <c r="D156" s="29"/>
      <c r="E156" s="26"/>
      <c r="F156" s="49"/>
      <c r="G156" s="11"/>
      <c r="H156" s="11"/>
      <c r="I156" s="30"/>
      <c r="J156" s="12"/>
      <c r="K156" s="12"/>
      <c r="L156" s="12"/>
      <c r="M156" s="12"/>
      <c r="N156" s="12"/>
      <c r="O156" s="12"/>
      <c r="P156" s="12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spans="1:40" s="14" customFormat="1" ht="57" customHeight="1">
      <c r="A157" s="35" t="s">
        <v>132</v>
      </c>
      <c r="B157" s="10">
        <f>E157+H157+K157+N157</f>
        <v>1307993.6</v>
      </c>
      <c r="C157" s="10">
        <f>F157+I157+L157+O157</f>
        <v>1183048.4</v>
      </c>
      <c r="D157" s="38">
        <f>SUM(C157/B157*100)</f>
        <v>90.44756793917033</v>
      </c>
      <c r="E157" s="10">
        <f>E159+E161+E163+E165+E167</f>
        <v>737921.7000000001</v>
      </c>
      <c r="F157" s="10">
        <f>F159+F161+F163+F165+F167</f>
        <v>736892.7000000001</v>
      </c>
      <c r="G157" s="10">
        <f>SUM(F157/E157*100)</f>
        <v>99.86055431084355</v>
      </c>
      <c r="H157" s="10">
        <f>H159+H161+H163+H165+H167</f>
        <v>570071.8999999999</v>
      </c>
      <c r="I157" s="10">
        <f>I159+I161+I163+I165+I167</f>
        <v>446155.69999999995</v>
      </c>
      <c r="J157" s="10">
        <f>SUM(I157/H157*100)</f>
        <v>78.26305769500304</v>
      </c>
      <c r="K157" s="10">
        <f>K159+K161+K163</f>
        <v>0</v>
      </c>
      <c r="L157" s="10">
        <f>L159+L161+L163</f>
        <v>0</v>
      </c>
      <c r="M157" s="10">
        <v>0</v>
      </c>
      <c r="N157" s="10">
        <f>N159+N161+N163</f>
        <v>0</v>
      </c>
      <c r="O157" s="10">
        <f>O159+O161+O163</f>
        <v>0</v>
      </c>
      <c r="P157" s="10">
        <v>0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spans="1:40" s="14" customFormat="1" ht="15" customHeight="1">
      <c r="A158" s="43" t="s">
        <v>133</v>
      </c>
      <c r="B158" s="31"/>
      <c r="C158" s="31"/>
      <c r="D158" s="50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spans="1:40" s="14" customFormat="1" ht="29.25" customHeight="1">
      <c r="A159" s="35" t="s">
        <v>134</v>
      </c>
      <c r="B159" s="15">
        <f>E159+H159+K159+N159</f>
        <v>279542</v>
      </c>
      <c r="C159" s="15">
        <f>F159+I159+L159+O159</f>
        <v>252860.8</v>
      </c>
      <c r="D159" s="15">
        <f>SUM(C159/B159*100)</f>
        <v>90.45538774137695</v>
      </c>
      <c r="E159" s="15">
        <v>169386.4</v>
      </c>
      <c r="F159" s="15">
        <v>169386.4</v>
      </c>
      <c r="G159" s="15">
        <v>0</v>
      </c>
      <c r="H159" s="15">
        <v>110155.6</v>
      </c>
      <c r="I159" s="15">
        <v>83474.4</v>
      </c>
      <c r="J159" s="15">
        <f>SUM(I159/H159*100)</f>
        <v>75.77862587104059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32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spans="1:40" s="14" customFormat="1" ht="17.25" customHeight="1">
      <c r="A160" s="55" t="s">
        <v>135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32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spans="1:40" s="14" customFormat="1" ht="30.75" customHeight="1">
      <c r="A161" s="41" t="s">
        <v>136</v>
      </c>
      <c r="B161" s="15">
        <f>E161+H161+K161+N161</f>
        <v>779199.9</v>
      </c>
      <c r="C161" s="15">
        <f>F161+I161+L161+O161</f>
        <v>703200.4</v>
      </c>
      <c r="D161" s="15">
        <f>SUM(C161/B161*100)</f>
        <v>90.24646948748325</v>
      </c>
      <c r="E161" s="15">
        <v>493757.9</v>
      </c>
      <c r="F161" s="15">
        <v>493542.7</v>
      </c>
      <c r="G161" s="15">
        <f>SUM(F161/E161*100)</f>
        <v>99.95641588721922</v>
      </c>
      <c r="H161" s="15">
        <v>285442</v>
      </c>
      <c r="I161" s="15">
        <v>209657.7</v>
      </c>
      <c r="J161" s="15">
        <f>SUM(I161/H161*100)</f>
        <v>73.45019303396137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32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:40" s="14" customFormat="1" ht="15.75" customHeight="1">
      <c r="A162" s="55" t="s">
        <v>137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32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:40" s="14" customFormat="1" ht="17.25" customHeight="1">
      <c r="A163" s="41" t="s">
        <v>138</v>
      </c>
      <c r="B163" s="15">
        <f>E163+H163+K163+N163</f>
        <v>108274.90000000001</v>
      </c>
      <c r="C163" s="15">
        <f>F163+I163+L163+O163</f>
        <v>87309.8</v>
      </c>
      <c r="D163" s="26">
        <f>SUM(C163/B163*100)</f>
        <v>80.63715597982542</v>
      </c>
      <c r="E163" s="15">
        <v>5089.3</v>
      </c>
      <c r="F163" s="15">
        <v>5089.3</v>
      </c>
      <c r="G163" s="15">
        <f>SUM(F163/E163*100)</f>
        <v>100</v>
      </c>
      <c r="H163" s="15">
        <v>103185.6</v>
      </c>
      <c r="I163" s="15">
        <v>82220.5</v>
      </c>
      <c r="J163" s="15">
        <f>SUM(I163/H163*100)</f>
        <v>79.68214557069977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32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spans="1:40" s="14" customFormat="1" ht="15" customHeight="1">
      <c r="A164" s="55" t="s">
        <v>139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32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:40" s="14" customFormat="1" ht="15" customHeight="1">
      <c r="A165" s="41" t="s">
        <v>140</v>
      </c>
      <c r="B165" s="15">
        <f>E165+H165+K165+N165</f>
        <v>118976.79999999999</v>
      </c>
      <c r="C165" s="15">
        <f>F165+I165+L165+O165</f>
        <v>117677.40000000001</v>
      </c>
      <c r="D165" s="15">
        <f>SUM(C165/B165*100)</f>
        <v>98.9078543043686</v>
      </c>
      <c r="E165" s="15">
        <v>47688.1</v>
      </c>
      <c r="F165" s="15">
        <v>46874.3</v>
      </c>
      <c r="G165" s="15">
        <f>SUM(F165/E165*100)</f>
        <v>98.29349460347551</v>
      </c>
      <c r="H165" s="15">
        <v>71288.7</v>
      </c>
      <c r="I165" s="15">
        <v>70803.1</v>
      </c>
      <c r="J165" s="15">
        <f>SUM(I165/H165*100)</f>
        <v>99.31882612531862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32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spans="1:40" s="14" customFormat="1" ht="33" customHeight="1">
      <c r="A166" s="55" t="s">
        <v>141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32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spans="1:40" s="14" customFormat="1" ht="31.5" customHeight="1">
      <c r="A167" s="41" t="s">
        <v>142</v>
      </c>
      <c r="B167" s="15">
        <f>E167+H167+K167+N167</f>
        <v>22000</v>
      </c>
      <c r="C167" s="15">
        <f>F167+I167+L167+O167</f>
        <v>22000</v>
      </c>
      <c r="D167" s="15">
        <f>SUM(C167/B167*100)</f>
        <v>100</v>
      </c>
      <c r="E167" s="15">
        <v>22000</v>
      </c>
      <c r="F167" s="15">
        <v>22000</v>
      </c>
      <c r="G167" s="15">
        <f>SUM(F167/E167*100)</f>
        <v>100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32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spans="1:40" s="14" customFormat="1" ht="16.5" customHeight="1">
      <c r="A168" s="55" t="s">
        <v>143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32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spans="1:40" s="14" customFormat="1" ht="29.25" customHeight="1">
      <c r="A169" s="41" t="s">
        <v>144</v>
      </c>
      <c r="B169" s="10">
        <f>E169+H169+K169+N169</f>
        <v>336346.842</v>
      </c>
      <c r="C169" s="10">
        <f>F169+I169+L169+O169</f>
        <v>291323.85</v>
      </c>
      <c r="D169" s="38">
        <f>SUM(C169/B169*100)</f>
        <v>86.61411781591812</v>
      </c>
      <c r="E169" s="10">
        <f>E171+E174+E176+E178+E180</f>
        <v>88372</v>
      </c>
      <c r="F169" s="10">
        <f>F171+F174+F176+F178+F180</f>
        <v>88372</v>
      </c>
      <c r="G169" s="10">
        <f>SUM(F169/E169*100)</f>
        <v>100</v>
      </c>
      <c r="H169" s="10">
        <f>H171+H174+H176+H178+H180</f>
        <v>137646.869</v>
      </c>
      <c r="I169" s="10">
        <f>I171+I174+I176+I178+I180</f>
        <v>117207.077</v>
      </c>
      <c r="J169" s="10">
        <f>SUM(I169/H169*100)</f>
        <v>85.1505579832695</v>
      </c>
      <c r="K169" s="10">
        <f>K171+K174+K176+K178+K180</f>
        <v>30678.171</v>
      </c>
      <c r="L169" s="10">
        <f>L171+L174+L176+L178+L180</f>
        <v>27361.970999999998</v>
      </c>
      <c r="M169" s="10">
        <f>SUM(L169/K169*100)</f>
        <v>89.19035949046636</v>
      </c>
      <c r="N169" s="10">
        <f>N171+N174+N176+N178+N180</f>
        <v>79649.802</v>
      </c>
      <c r="O169" s="10">
        <f>O171+O174+O176+O178+O180</f>
        <v>58382.802</v>
      </c>
      <c r="P169" s="10">
        <f>SUM(O169/N169*100)</f>
        <v>73.29936865379779</v>
      </c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spans="1:40" s="14" customFormat="1" ht="15">
      <c r="A170" s="43" t="s">
        <v>133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:40" s="14" customFormat="1" ht="28.5">
      <c r="A171" s="35" t="s">
        <v>145</v>
      </c>
      <c r="B171" s="15">
        <f>E171+H171+K171+N171</f>
        <v>147752.657</v>
      </c>
      <c r="C171" s="15">
        <f>F171+I171+L171+O171</f>
        <v>147728.09</v>
      </c>
      <c r="D171" s="26">
        <f>SUM(C171/B171*100)</f>
        <v>99.98337288783917</v>
      </c>
      <c r="E171" s="26">
        <v>19168</v>
      </c>
      <c r="F171" s="26">
        <v>19168</v>
      </c>
      <c r="G171" s="15">
        <f>SUM(F171/E171*100)</f>
        <v>100</v>
      </c>
      <c r="H171" s="26">
        <v>58451.631</v>
      </c>
      <c r="I171" s="26">
        <v>58427.064</v>
      </c>
      <c r="J171" s="15">
        <f>SUM(I171/H171*100)</f>
        <v>99.95797037725089</v>
      </c>
      <c r="K171" s="26">
        <v>11750.224</v>
      </c>
      <c r="L171" s="26">
        <v>11750.224</v>
      </c>
      <c r="M171" s="15">
        <f>SUM(L171/K171*100)</f>
        <v>100</v>
      </c>
      <c r="N171" s="26">
        <v>58382.802</v>
      </c>
      <c r="O171" s="26">
        <v>58382.802</v>
      </c>
      <c r="P171" s="15">
        <f>SUM(O171/N171*100)</f>
        <v>100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:40" s="14" customFormat="1" ht="18" customHeight="1">
      <c r="A172" s="35" t="s">
        <v>146</v>
      </c>
      <c r="B172" s="15">
        <f>E172+H172+K172+N172</f>
        <v>87241.34700000001</v>
      </c>
      <c r="C172" s="15">
        <f>F172+I172+L172+O172</f>
        <v>87216.78</v>
      </c>
      <c r="D172" s="26">
        <f>SUM(C172/B172*100)</f>
        <v>99.9718401871993</v>
      </c>
      <c r="E172" s="26">
        <v>10502</v>
      </c>
      <c r="F172" s="26">
        <v>10502</v>
      </c>
      <c r="G172" s="15">
        <f>SUM(F172/E172*100)</f>
        <v>100</v>
      </c>
      <c r="H172" s="26">
        <v>34851.631</v>
      </c>
      <c r="I172" s="26">
        <v>34827.064</v>
      </c>
      <c r="J172" s="15">
        <f>SUM(I172/H172*100)</f>
        <v>99.92950975522493</v>
      </c>
      <c r="K172" s="15">
        <v>6419.222</v>
      </c>
      <c r="L172" s="15">
        <v>6419.222</v>
      </c>
      <c r="M172" s="15">
        <f>SUM(L172/K172*100)</f>
        <v>100</v>
      </c>
      <c r="N172" s="15">
        <v>35468.494</v>
      </c>
      <c r="O172" s="15">
        <v>35468.494</v>
      </c>
      <c r="P172" s="15">
        <f>SUM(O172/N172*100)</f>
        <v>100</v>
      </c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:40" s="14" customFormat="1" ht="15" customHeight="1">
      <c r="A173" s="55" t="s">
        <v>147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spans="1:40" s="14" customFormat="1" ht="29.25" customHeight="1">
      <c r="A174" s="35" t="s">
        <v>148</v>
      </c>
      <c r="B174" s="15">
        <f>E174+H174+K174+N174</f>
        <v>22841.525</v>
      </c>
      <c r="C174" s="15">
        <f>F174+I174+L174+O174</f>
        <v>22956.600000000002</v>
      </c>
      <c r="D174" s="26">
        <f>SUM(C174/B174*100)</f>
        <v>100.5037973602901</v>
      </c>
      <c r="E174" s="15">
        <v>7604</v>
      </c>
      <c r="F174" s="15">
        <v>7604</v>
      </c>
      <c r="G174" s="15">
        <f>SUM(F174/E174*100)</f>
        <v>100</v>
      </c>
      <c r="H174" s="15">
        <v>12959.025</v>
      </c>
      <c r="I174" s="15">
        <v>12952.2</v>
      </c>
      <c r="J174" s="15">
        <f>SUM(I174/H174*100)</f>
        <v>99.94733400082183</v>
      </c>
      <c r="K174" s="15">
        <v>2278.5</v>
      </c>
      <c r="L174" s="15">
        <v>2400.4</v>
      </c>
      <c r="M174" s="15">
        <f>SUM(L174/K174*100)</f>
        <v>105.35001097213079</v>
      </c>
      <c r="N174" s="15">
        <v>0</v>
      </c>
      <c r="O174" s="15">
        <v>0</v>
      </c>
      <c r="P174" s="15">
        <v>0</v>
      </c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:40" s="14" customFormat="1" ht="17.25" customHeight="1">
      <c r="A175" s="55" t="s">
        <v>149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:40" s="14" customFormat="1" ht="28.5">
      <c r="A176" s="35" t="s">
        <v>150</v>
      </c>
      <c r="B176" s="15">
        <f>E176+H176+K176+N176</f>
        <v>46890.6</v>
      </c>
      <c r="C176" s="15">
        <f>F176+I176+L176+O176</f>
        <v>43360.1</v>
      </c>
      <c r="D176" s="26">
        <f>SUM(C176/B176*100)</f>
        <v>92.47077239361407</v>
      </c>
      <c r="E176" s="26">
        <v>20799.999999999996</v>
      </c>
      <c r="F176" s="26">
        <v>20799.999999999996</v>
      </c>
      <c r="G176" s="15">
        <f>SUM(F176/E176*100)</f>
        <v>100</v>
      </c>
      <c r="H176" s="26">
        <v>21906.7</v>
      </c>
      <c r="I176" s="26">
        <v>18614.3</v>
      </c>
      <c r="J176" s="15">
        <f>SUM(I176/H176*100)</f>
        <v>84.97080801763843</v>
      </c>
      <c r="K176" s="15">
        <v>4183.9</v>
      </c>
      <c r="L176" s="15">
        <v>3945.8</v>
      </c>
      <c r="M176" s="15">
        <f>SUM(L176/K176*100)</f>
        <v>94.30913740768185</v>
      </c>
      <c r="N176" s="26">
        <v>0</v>
      </c>
      <c r="O176" s="26">
        <v>0</v>
      </c>
      <c r="P176" s="15">
        <v>0</v>
      </c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:40" s="14" customFormat="1" ht="15.75" customHeight="1">
      <c r="A177" s="55" t="s">
        <v>151</v>
      </c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:40" s="14" customFormat="1" ht="28.5">
      <c r="A178" s="35" t="s">
        <v>152</v>
      </c>
      <c r="B178" s="15">
        <f>E178+H178+K178+N178</f>
        <v>18595.059999999998</v>
      </c>
      <c r="C178" s="15">
        <f>F178+I178+L178+O178</f>
        <v>18595.059999999998</v>
      </c>
      <c r="D178" s="26">
        <f>SUM(C178/B178*100)</f>
        <v>100</v>
      </c>
      <c r="E178" s="26">
        <v>9800</v>
      </c>
      <c r="F178" s="26">
        <v>9800</v>
      </c>
      <c r="G178" s="15">
        <f>SUM(F178/E178*100)</f>
        <v>100</v>
      </c>
      <c r="H178" s="26">
        <v>1329.513</v>
      </c>
      <c r="I178" s="26">
        <v>1329.513</v>
      </c>
      <c r="J178" s="26">
        <f>SUM(I178/H178*100)</f>
        <v>100</v>
      </c>
      <c r="K178" s="26">
        <v>7465.547</v>
      </c>
      <c r="L178" s="26">
        <v>7465.547</v>
      </c>
      <c r="M178" s="15">
        <f>SUM(L178/K178*100)</f>
        <v>100</v>
      </c>
      <c r="N178" s="26">
        <v>0</v>
      </c>
      <c r="O178" s="26">
        <v>0</v>
      </c>
      <c r="P178" s="15">
        <v>0</v>
      </c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:40" s="14" customFormat="1" ht="13.5" customHeight="1">
      <c r="A179" s="55" t="s">
        <v>153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spans="1:40" s="14" customFormat="1" ht="28.5" customHeight="1">
      <c r="A180" s="35" t="s">
        <v>154</v>
      </c>
      <c r="B180" s="15">
        <f>E180+H180+K180+N180</f>
        <v>100267</v>
      </c>
      <c r="C180" s="15">
        <f>F180+I180+L180+O180</f>
        <v>58684</v>
      </c>
      <c r="D180" s="15">
        <f>SUM(C180/B180*100)</f>
        <v>58.52773095834123</v>
      </c>
      <c r="E180" s="15">
        <v>31000</v>
      </c>
      <c r="F180" s="15">
        <v>31000</v>
      </c>
      <c r="G180" s="15">
        <f>SUM(F180/E180*100)</f>
        <v>100</v>
      </c>
      <c r="H180" s="15">
        <v>43000</v>
      </c>
      <c r="I180" s="15">
        <v>25884</v>
      </c>
      <c r="J180" s="15">
        <f>SUM(I180/H180*100)</f>
        <v>60.19534883720931</v>
      </c>
      <c r="K180" s="15">
        <v>5000</v>
      </c>
      <c r="L180" s="15">
        <v>1800</v>
      </c>
      <c r="M180" s="15">
        <f>SUM(L180/K180*100)</f>
        <v>36</v>
      </c>
      <c r="N180" s="15">
        <v>21267</v>
      </c>
      <c r="O180" s="15">
        <v>0</v>
      </c>
      <c r="P180" s="15">
        <f>SUM(O180/N180*100)</f>
        <v>0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:40" s="14" customFormat="1" ht="30.75" customHeight="1">
      <c r="A181" s="55" t="s">
        <v>155</v>
      </c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:40" s="14" customFormat="1" ht="18" customHeight="1">
      <c r="A182" s="8" t="s">
        <v>156</v>
      </c>
      <c r="B182" s="51"/>
      <c r="C182" s="51"/>
      <c r="D182" s="52"/>
      <c r="E182" s="52"/>
      <c r="F182" s="52"/>
      <c r="G182" s="52"/>
      <c r="H182" s="52"/>
      <c r="I182" s="52"/>
      <c r="J182" s="53"/>
      <c r="K182" s="53"/>
      <c r="L182" s="53"/>
      <c r="M182" s="12"/>
      <c r="N182" s="12"/>
      <c r="O182" s="12"/>
      <c r="P182" s="12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spans="1:40" s="14" customFormat="1" ht="42.75" customHeight="1">
      <c r="A183" s="35" t="s">
        <v>157</v>
      </c>
      <c r="B183" s="10">
        <f>E183+H183+K183+N183</f>
        <v>213500</v>
      </c>
      <c r="C183" s="10">
        <f>F183+I183+L183+O183</f>
        <v>213500</v>
      </c>
      <c r="D183" s="10">
        <f aca="true" t="shared" si="9" ref="D183:P183">D185</f>
        <v>100</v>
      </c>
      <c r="E183" s="10">
        <f t="shared" si="9"/>
        <v>213500</v>
      </c>
      <c r="F183" s="10">
        <f t="shared" si="9"/>
        <v>213500</v>
      </c>
      <c r="G183" s="10">
        <f t="shared" si="9"/>
        <v>100</v>
      </c>
      <c r="H183" s="10">
        <f t="shared" si="9"/>
        <v>0</v>
      </c>
      <c r="I183" s="10">
        <f t="shared" si="9"/>
        <v>0</v>
      </c>
      <c r="J183" s="10">
        <f t="shared" si="9"/>
        <v>0</v>
      </c>
      <c r="K183" s="10">
        <f t="shared" si="9"/>
        <v>0</v>
      </c>
      <c r="L183" s="10">
        <f t="shared" si="9"/>
        <v>0</v>
      </c>
      <c r="M183" s="10">
        <f t="shared" si="9"/>
        <v>0</v>
      </c>
      <c r="N183" s="10">
        <f t="shared" si="9"/>
        <v>0</v>
      </c>
      <c r="O183" s="10">
        <f t="shared" si="9"/>
        <v>0</v>
      </c>
      <c r="P183" s="10">
        <f t="shared" si="9"/>
        <v>0</v>
      </c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s="14" customFormat="1" ht="15">
      <c r="A184" s="36" t="s">
        <v>158</v>
      </c>
      <c r="B184" s="51"/>
      <c r="C184" s="51"/>
      <c r="D184" s="52"/>
      <c r="E184" s="54"/>
      <c r="F184" s="54"/>
      <c r="G184" s="54"/>
      <c r="H184" s="54"/>
      <c r="I184" s="53"/>
      <c r="J184" s="53"/>
      <c r="K184" s="53"/>
      <c r="L184" s="53"/>
      <c r="M184" s="12"/>
      <c r="N184" s="12"/>
      <c r="O184" s="12"/>
      <c r="P184" s="12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spans="1:40" s="14" customFormat="1" ht="30">
      <c r="A185" s="37" t="s">
        <v>159</v>
      </c>
      <c r="B185" s="15">
        <f aca="true" t="shared" si="10" ref="B185:C187">E185+H185+K185+N185</f>
        <v>213500</v>
      </c>
      <c r="C185" s="15">
        <f t="shared" si="10"/>
        <v>213500</v>
      </c>
      <c r="D185" s="15">
        <f>SUM(C185/B185*100)</f>
        <v>100</v>
      </c>
      <c r="E185" s="15">
        <f>E186+E187</f>
        <v>213500</v>
      </c>
      <c r="F185" s="15">
        <f>F186+F187</f>
        <v>213500</v>
      </c>
      <c r="G185" s="15">
        <f>SUM(F185/E185*100)</f>
        <v>100</v>
      </c>
      <c r="H185" s="15">
        <f aca="true" t="shared" si="11" ref="H185:P185">H188</f>
        <v>0</v>
      </c>
      <c r="I185" s="15">
        <f t="shared" si="11"/>
        <v>0</v>
      </c>
      <c r="J185" s="15">
        <f t="shared" si="11"/>
        <v>0</v>
      </c>
      <c r="K185" s="15">
        <f t="shared" si="11"/>
        <v>0</v>
      </c>
      <c r="L185" s="15">
        <f t="shared" si="11"/>
        <v>0</v>
      </c>
      <c r="M185" s="15">
        <f t="shared" si="11"/>
        <v>0</v>
      </c>
      <c r="N185" s="15">
        <f t="shared" si="11"/>
        <v>0</v>
      </c>
      <c r="O185" s="15">
        <f t="shared" si="11"/>
        <v>0</v>
      </c>
      <c r="P185" s="15">
        <f t="shared" si="11"/>
        <v>0</v>
      </c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spans="1:40" s="14" customFormat="1" ht="45">
      <c r="A186" s="37" t="s">
        <v>160</v>
      </c>
      <c r="B186" s="15">
        <f t="shared" si="10"/>
        <v>120000</v>
      </c>
      <c r="C186" s="15">
        <f t="shared" si="10"/>
        <v>120000</v>
      </c>
      <c r="D186" s="15">
        <f>SUM(C186/B186*100)</f>
        <v>100</v>
      </c>
      <c r="E186" s="15">
        <v>120000</v>
      </c>
      <c r="F186" s="15">
        <v>120000</v>
      </c>
      <c r="G186" s="15">
        <f>SUM(F186/E186*100)</f>
        <v>100</v>
      </c>
      <c r="H186" s="15">
        <f aca="true" t="shared" si="12" ref="H186:P186">H190</f>
        <v>0</v>
      </c>
      <c r="I186" s="15">
        <f t="shared" si="12"/>
        <v>0</v>
      </c>
      <c r="J186" s="15">
        <f t="shared" si="12"/>
        <v>0</v>
      </c>
      <c r="K186" s="15">
        <f t="shared" si="12"/>
        <v>0</v>
      </c>
      <c r="L186" s="15">
        <f t="shared" si="12"/>
        <v>0</v>
      </c>
      <c r="M186" s="15">
        <f t="shared" si="12"/>
        <v>0</v>
      </c>
      <c r="N186" s="15">
        <f t="shared" si="12"/>
        <v>0</v>
      </c>
      <c r="O186" s="15">
        <f t="shared" si="12"/>
        <v>0</v>
      </c>
      <c r="P186" s="15">
        <f t="shared" si="12"/>
        <v>0</v>
      </c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spans="1:40" s="14" customFormat="1" ht="31.5" customHeight="1">
      <c r="A187" s="37" t="s">
        <v>161</v>
      </c>
      <c r="B187" s="15">
        <f t="shared" si="10"/>
        <v>93500</v>
      </c>
      <c r="C187" s="15">
        <f t="shared" si="10"/>
        <v>93500</v>
      </c>
      <c r="D187" s="15">
        <f>SUM(C187/B187*100)</f>
        <v>100</v>
      </c>
      <c r="E187" s="15">
        <v>93500</v>
      </c>
      <c r="F187" s="15">
        <v>93500</v>
      </c>
      <c r="G187" s="15">
        <f>SUM(F187/E187*100)</f>
        <v>100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s="14" customFormat="1" ht="18.75" customHeight="1">
      <c r="A188" s="8" t="s">
        <v>162</v>
      </c>
      <c r="B188" s="23"/>
      <c r="C188" s="23"/>
      <c r="D188" s="23"/>
      <c r="E188" s="23"/>
      <c r="F188" s="23"/>
      <c r="G188" s="23"/>
      <c r="H188" s="23"/>
      <c r="I188" s="23"/>
      <c r="J188" s="31"/>
      <c r="K188" s="23"/>
      <c r="L188" s="23"/>
      <c r="M188" s="31"/>
      <c r="N188" s="23"/>
      <c r="O188" s="23"/>
      <c r="P188" s="31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spans="1:40" s="14" customFormat="1" ht="42.75" customHeight="1">
      <c r="A189" s="35" t="s">
        <v>163</v>
      </c>
      <c r="B189" s="10">
        <f>E189+H189+K189+N189</f>
        <v>120000</v>
      </c>
      <c r="C189" s="10">
        <f>F189+I189+L189+O189</f>
        <v>50322.54</v>
      </c>
      <c r="D189" s="38">
        <f>SUM(C189/B189*100)</f>
        <v>41.93545</v>
      </c>
      <c r="E189" s="10">
        <v>85000</v>
      </c>
      <c r="F189" s="10">
        <v>27915.88</v>
      </c>
      <c r="G189" s="10">
        <f>SUM(F189/E189*100)</f>
        <v>32.84221176470588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35000</v>
      </c>
      <c r="O189" s="10">
        <v>22406.66</v>
      </c>
      <c r="P189" s="10">
        <f>SUM(O189/N189*100)</f>
        <v>64.01902857142858</v>
      </c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spans="1:40" s="14" customFormat="1" ht="15">
      <c r="A190" s="36" t="s">
        <v>164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5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:40" s="14" customFormat="1" ht="15" customHeight="1">
      <c r="A191" s="55" t="s">
        <v>184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spans="1:40" s="14" customFormat="1" ht="43.5" customHeight="1">
      <c r="A192" s="35" t="s">
        <v>165</v>
      </c>
      <c r="B192" s="10">
        <f>(E192+H192+K192+N192)</f>
        <v>575961.1</v>
      </c>
      <c r="C192" s="10">
        <f>(F192+I192+L192+O192)</f>
        <v>134531.5</v>
      </c>
      <c r="D192" s="38">
        <f>SUM(C192/B192*100)</f>
        <v>23.35774065297118</v>
      </c>
      <c r="E192" s="10">
        <f>E194</f>
        <v>555000</v>
      </c>
      <c r="F192" s="10">
        <f>F194</f>
        <v>134531.5</v>
      </c>
      <c r="G192" s="10">
        <f>SUM(F192/E192*100)</f>
        <v>24.23990990990991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f>N194</f>
        <v>20961.1</v>
      </c>
      <c r="O192" s="10">
        <f>O194</f>
        <v>0</v>
      </c>
      <c r="P192" s="10">
        <f>SUM(O192/N192*100)</f>
        <v>0</v>
      </c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spans="1:40" s="14" customFormat="1" ht="15">
      <c r="A193" s="36" t="s">
        <v>164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spans="1:40" s="14" customFormat="1" ht="33.75" customHeight="1">
      <c r="A194" s="18" t="s">
        <v>166</v>
      </c>
      <c r="B194" s="15">
        <f>(E194+H194+K194+N194)</f>
        <v>575961.1</v>
      </c>
      <c r="C194" s="15">
        <f>(F194+I194+L194+O194)</f>
        <v>134531.5</v>
      </c>
      <c r="D194" s="15">
        <f>SUM(C194/B194*100)</f>
        <v>23.35774065297118</v>
      </c>
      <c r="E194" s="15">
        <v>555000</v>
      </c>
      <c r="F194" s="15">
        <v>134531.5</v>
      </c>
      <c r="G194" s="15">
        <f>SUM(F194/E194*100)</f>
        <v>24.23990990990991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20961.1</v>
      </c>
      <c r="O194" s="15">
        <v>0</v>
      </c>
      <c r="P194" s="15">
        <v>0</v>
      </c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spans="1:40" s="14" customFormat="1" ht="18.75" customHeight="1">
      <c r="A195" s="55" t="s">
        <v>167</v>
      </c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spans="1:40" s="14" customFormat="1" ht="31.5" customHeight="1">
      <c r="A196" s="35" t="s">
        <v>168</v>
      </c>
      <c r="B196" s="10">
        <f>B198</f>
        <v>65000</v>
      </c>
      <c r="C196" s="10">
        <f>C198</f>
        <v>65000</v>
      </c>
      <c r="D196" s="38">
        <f>SUM(C196/B196*100)</f>
        <v>100</v>
      </c>
      <c r="E196" s="10">
        <f>E198</f>
        <v>65000</v>
      </c>
      <c r="F196" s="10">
        <f>F198</f>
        <v>65000</v>
      </c>
      <c r="G196" s="10">
        <f>SUM(F196/E196*100)</f>
        <v>100</v>
      </c>
      <c r="H196" s="10">
        <f>H198</f>
        <v>0</v>
      </c>
      <c r="I196" s="10">
        <f>I198</f>
        <v>0</v>
      </c>
      <c r="J196" s="10">
        <v>0</v>
      </c>
      <c r="K196" s="10">
        <f>K198</f>
        <v>0</v>
      </c>
      <c r="L196" s="10">
        <f>L198</f>
        <v>0</v>
      </c>
      <c r="M196" s="10">
        <v>0</v>
      </c>
      <c r="N196" s="10">
        <f>N198</f>
        <v>0</v>
      </c>
      <c r="O196" s="10">
        <f>O198</f>
        <v>0</v>
      </c>
      <c r="P196" s="10">
        <v>0</v>
      </c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40" s="14" customFormat="1" ht="18" customHeight="1">
      <c r="A197" s="36" t="s">
        <v>169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spans="1:40" s="14" customFormat="1" ht="43.5" customHeight="1">
      <c r="A198" s="18" t="s">
        <v>170</v>
      </c>
      <c r="B198" s="15">
        <f>E198+H198+K198+N198</f>
        <v>65000</v>
      </c>
      <c r="C198" s="15">
        <f>F198+I198+L198+O198</f>
        <v>65000</v>
      </c>
      <c r="D198" s="15">
        <f>SUM(C198/B198*100)</f>
        <v>100</v>
      </c>
      <c r="E198" s="15">
        <v>65000</v>
      </c>
      <c r="F198" s="15">
        <v>65000</v>
      </c>
      <c r="G198" s="15">
        <f>SUM(F198/E198*100)</f>
        <v>100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spans="1:40" s="14" customFormat="1" ht="18" customHeight="1">
      <c r="A199" s="55" t="s">
        <v>171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spans="1:40" s="14" customFormat="1" ht="46.5" customHeight="1">
      <c r="A200" s="35" t="s">
        <v>182</v>
      </c>
      <c r="B200" s="10">
        <f>SUM(E200+H200+K200+N200)</f>
        <v>137000</v>
      </c>
      <c r="C200" s="10">
        <f>SUM(F200+I200+L200+O200)</f>
        <v>37938.4</v>
      </c>
      <c r="D200" s="38">
        <f>SUM(C200/B200*100)</f>
        <v>27.692262773722632</v>
      </c>
      <c r="E200" s="10">
        <v>72000</v>
      </c>
      <c r="F200" s="10">
        <v>20000</v>
      </c>
      <c r="G200" s="10">
        <f>SUM(F200/E200*100)</f>
        <v>27.77777777777778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65000</v>
      </c>
      <c r="O200" s="10">
        <v>17938.4</v>
      </c>
      <c r="P200" s="10">
        <f>SUM(O200/N200*100)</f>
        <v>27.597538461538463</v>
      </c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spans="1:40" s="14" customFormat="1" ht="17.25" customHeight="1">
      <c r="A201" s="36" t="s">
        <v>172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spans="1:40" s="14" customFormat="1" ht="17.25" customHeight="1">
      <c r="A202" s="55" t="s">
        <v>173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spans="1:40" s="14" customFormat="1" ht="57">
      <c r="A203" s="35" t="s">
        <v>174</v>
      </c>
      <c r="B203" s="10">
        <f>SUM(E203+H203+K203+N203)</f>
        <v>4655</v>
      </c>
      <c r="C203" s="10">
        <f>SUM(F203+I203+L203+O203)</f>
        <v>4655</v>
      </c>
      <c r="D203" s="10">
        <f>SUM(C203/B203*100)</f>
        <v>100</v>
      </c>
      <c r="E203" s="10">
        <f>E205</f>
        <v>4655</v>
      </c>
      <c r="F203" s="10">
        <f>F205</f>
        <v>4655</v>
      </c>
      <c r="G203" s="10">
        <f>SUM(F203/E203*100)</f>
        <v>100</v>
      </c>
      <c r="H203" s="10">
        <f aca="true" t="shared" si="13" ref="H203:P203">H205</f>
        <v>0</v>
      </c>
      <c r="I203" s="10">
        <f t="shared" si="13"/>
        <v>0</v>
      </c>
      <c r="J203" s="10">
        <f t="shared" si="13"/>
        <v>0</v>
      </c>
      <c r="K203" s="10">
        <f t="shared" si="13"/>
        <v>0</v>
      </c>
      <c r="L203" s="10">
        <f t="shared" si="13"/>
        <v>0</v>
      </c>
      <c r="M203" s="10">
        <f t="shared" si="13"/>
        <v>0</v>
      </c>
      <c r="N203" s="10">
        <f t="shared" si="13"/>
        <v>0</v>
      </c>
      <c r="O203" s="10">
        <f t="shared" si="13"/>
        <v>0</v>
      </c>
      <c r="P203" s="10">
        <f t="shared" si="13"/>
        <v>0</v>
      </c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spans="1:40" s="14" customFormat="1" ht="15">
      <c r="A204" s="36" t="s">
        <v>14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spans="1:40" s="14" customFormat="1" ht="30">
      <c r="A205" s="37" t="s">
        <v>17</v>
      </c>
      <c r="B205" s="15">
        <f>SUM(E205+H205+K205+N205)</f>
        <v>4655</v>
      </c>
      <c r="C205" s="15">
        <f>SUM(F205+I205+L205+O205)</f>
        <v>4655</v>
      </c>
      <c r="D205" s="15">
        <f>SUM(C205/B205*100)</f>
        <v>100</v>
      </c>
      <c r="E205" s="15">
        <v>4655</v>
      </c>
      <c r="F205" s="15">
        <v>4655</v>
      </c>
      <c r="G205" s="15">
        <f>SUM(F205/E205*100)</f>
        <v>100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spans="1:40" s="14" customFormat="1" ht="18" customHeight="1">
      <c r="A206" s="55" t="s">
        <v>175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</sheetData>
  <sheetProtection selectLockedCells="1" selectUnlockedCells="1"/>
  <mergeCells count="82">
    <mergeCell ref="A1:P1"/>
    <mergeCell ref="A2:P2"/>
    <mergeCell ref="A3:A6"/>
    <mergeCell ref="B3:D3"/>
    <mergeCell ref="E3:P3"/>
    <mergeCell ref="B4:B6"/>
    <mergeCell ref="C4:C6"/>
    <mergeCell ref="D4:D6"/>
    <mergeCell ref="E4:G4"/>
    <mergeCell ref="H4:J4"/>
    <mergeCell ref="K4:M4"/>
    <mergeCell ref="N4:P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12:P12"/>
    <mergeCell ref="A16:P16"/>
    <mergeCell ref="A18:P18"/>
    <mergeCell ref="A20:P20"/>
    <mergeCell ref="A22:P22"/>
    <mergeCell ref="A24:P24"/>
    <mergeCell ref="A28:P28"/>
    <mergeCell ref="A30:P30"/>
    <mergeCell ref="A68:P68"/>
    <mergeCell ref="A35:P35"/>
    <mergeCell ref="A37:P37"/>
    <mergeCell ref="A39:P39"/>
    <mergeCell ref="A43:P43"/>
    <mergeCell ref="A47:P47"/>
    <mergeCell ref="A52:P52"/>
    <mergeCell ref="A70:P70"/>
    <mergeCell ref="A73:P73"/>
    <mergeCell ref="A83:P83"/>
    <mergeCell ref="A85:P85"/>
    <mergeCell ref="A88:P88"/>
    <mergeCell ref="A54:P54"/>
    <mergeCell ref="A56:P56"/>
    <mergeCell ref="A58:P58"/>
    <mergeCell ref="A60:P60"/>
    <mergeCell ref="A64:P64"/>
    <mergeCell ref="A123:P123"/>
    <mergeCell ref="A130:P130"/>
    <mergeCell ref="A139:P139"/>
    <mergeCell ref="A141:P141"/>
    <mergeCell ref="A143:P143"/>
    <mergeCell ref="A102:P102"/>
    <mergeCell ref="A104:P104"/>
    <mergeCell ref="A106:P106"/>
    <mergeCell ref="A108:P108"/>
    <mergeCell ref="A112:P112"/>
    <mergeCell ref="A145:P145"/>
    <mergeCell ref="A147:P147"/>
    <mergeCell ref="A153:P153"/>
    <mergeCell ref="A155:P155"/>
    <mergeCell ref="A160:P160"/>
    <mergeCell ref="A162:P162"/>
    <mergeCell ref="A202:P202"/>
    <mergeCell ref="A164:P164"/>
    <mergeCell ref="A166:P166"/>
    <mergeCell ref="A168:P168"/>
    <mergeCell ref="A173:P173"/>
    <mergeCell ref="A175:P175"/>
    <mergeCell ref="A177:P177"/>
    <mergeCell ref="A206:P206"/>
    <mergeCell ref="A117:P117"/>
    <mergeCell ref="A119:P119"/>
    <mergeCell ref="A125:P125"/>
    <mergeCell ref="A79:P79"/>
    <mergeCell ref="A179:P179"/>
    <mergeCell ref="A181:P181"/>
    <mergeCell ref="A191:P191"/>
    <mergeCell ref="A195:P195"/>
    <mergeCell ref="A199:P19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24" width="9.125" style="7" customWidth="1"/>
    <col min="25" max="16384" width="9.125" style="6" customWidth="1"/>
  </cols>
  <sheetData>
    <row r="1" ht="17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9.125" style="33" customWidth="1"/>
    <col min="2" max="23" width="9.125" style="34" customWidth="1"/>
    <col min="24" max="16384" width="9.125" style="3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Анпилогова Ольга Владимировна</dc:creator>
  <cp:keywords/>
  <dc:description/>
  <cp:lastModifiedBy>Анпилогова Ольга Владимировна</cp:lastModifiedBy>
  <cp:lastPrinted>2014-04-01T08:06:22Z</cp:lastPrinted>
  <dcterms:created xsi:type="dcterms:W3CDTF">2014-03-20T08:00:58Z</dcterms:created>
  <dcterms:modified xsi:type="dcterms:W3CDTF">2014-04-01T08:06:31Z</dcterms:modified>
  <cp:category/>
  <cp:version/>
  <cp:contentType/>
  <cp:contentStatus/>
</cp:coreProperties>
</file>